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252" windowHeight="12528" activeTab="0"/>
  </bookViews>
  <sheets>
    <sheet name="Hoja4 (2)" sheetId="1" r:id="rId1"/>
    <sheet name="Hoja4" sheetId="2" r:id="rId2"/>
    <sheet name="Hoja1" sheetId="3" r:id="rId3"/>
  </sheets>
  <definedNames>
    <definedName name="_xlnm.Print_Titles" localSheetId="1">'Hoja4'!$1:$8</definedName>
    <definedName name="_xlnm.Print_Titles" localSheetId="0">'Hoja4 (2)'!$1:$3</definedName>
  </definedNames>
  <calcPr fullCalcOnLoad="1"/>
</workbook>
</file>

<file path=xl/comments2.xml><?xml version="1.0" encoding="utf-8"?>
<comments xmlns="http://schemas.openxmlformats.org/spreadsheetml/2006/main">
  <authors>
    <author>cfebriel</author>
  </authors>
  <commentList>
    <comment ref="H43" authorId="0">
      <text>
        <r>
          <rPr>
            <b/>
            <sz val="9"/>
            <rFont val="Tahoma"/>
            <family val="2"/>
          </rPr>
          <t>cfebriel:</t>
        </r>
        <r>
          <rPr>
            <sz val="9"/>
            <rFont val="Tahoma"/>
            <family val="2"/>
          </rPr>
          <t xml:space="preserve">
SABANA DE LA MAR</t>
        </r>
      </text>
    </comment>
  </commentList>
</comments>
</file>

<file path=xl/sharedStrings.xml><?xml version="1.0" encoding="utf-8"?>
<sst xmlns="http://schemas.openxmlformats.org/spreadsheetml/2006/main" count="1149" uniqueCount="164">
  <si>
    <t>INSTITUTO DE ESTABILIZACION DE PRECIOS</t>
  </si>
  <si>
    <t>Fecha</t>
  </si>
  <si>
    <t>Descripción</t>
  </si>
  <si>
    <t>Factura</t>
  </si>
  <si>
    <t xml:space="preserve">Cheque </t>
  </si>
  <si>
    <t>Cantidad</t>
  </si>
  <si>
    <t>Número</t>
  </si>
  <si>
    <t>Valor</t>
  </si>
  <si>
    <t>Valor en Libro</t>
  </si>
  <si>
    <t>IMPRESORA LASERJET 127NS MULTIF./ AGROM. UASD</t>
  </si>
  <si>
    <t>EF-UASD</t>
  </si>
  <si>
    <t>IMPRESORA LASERJET  MULTIF./ AGROM. EL SEIBO</t>
  </si>
  <si>
    <t>EF-EL SEIBO</t>
  </si>
  <si>
    <t>IMPRESORA HP LASER 1102 WIFI/USB</t>
  </si>
  <si>
    <t>EF-LA ROMANA</t>
  </si>
  <si>
    <t>ABANICO DE PEDESTAL  P18 1827</t>
  </si>
  <si>
    <t>GABINETE PISO 41U</t>
  </si>
  <si>
    <t>16/06/2014-21/07/2015</t>
  </si>
  <si>
    <t>11657-798-12329-13015</t>
  </si>
  <si>
    <t>GABINETE PARED 9U</t>
  </si>
  <si>
    <t>IMPRESORA EPSON TMW-220 PARALELO NEGRO</t>
  </si>
  <si>
    <t>IMPRESORA LASERJET 127NS MULTIF.</t>
  </si>
  <si>
    <t>IMPRESORA ELTRON LP2824 SERIAL /USB ETIQU</t>
  </si>
  <si>
    <t>IMPRESORA HP 251NW LASERJET COLOR</t>
  </si>
  <si>
    <t>TABURETE EN TELA SIN BRAZOS</t>
  </si>
  <si>
    <t>RETORNO UNIVERSAL S 18 X 39</t>
  </si>
  <si>
    <t>SILLON  SEMI EJECUTIVO</t>
  </si>
  <si>
    <t>ESCRITORIO SIN GAVETAS 28X48X29</t>
  </si>
  <si>
    <t>ABANICO KDK DE TECHO BLANCO</t>
  </si>
  <si>
    <t>ARCHIVO DE TRES GAVETAS</t>
  </si>
  <si>
    <t>ARCHIVO DE DOS GAVETAS</t>
  </si>
  <si>
    <t>COUNTER SEMI-CIRCULAR 32X63X43</t>
  </si>
  <si>
    <t>ABANICO</t>
  </si>
  <si>
    <t>2106-13486</t>
  </si>
  <si>
    <t>ABANICO TECNOMASTER M/FEC-50P 209</t>
  </si>
  <si>
    <t>2106-13132</t>
  </si>
  <si>
    <t>ABANICO PEDESTAL MISTRAL M/FS40-8R</t>
  </si>
  <si>
    <t>LECTOR OPTICO</t>
  </si>
  <si>
    <t xml:space="preserve">CAMARA CANON XA20 </t>
  </si>
  <si>
    <t>??</t>
  </si>
  <si>
    <t>2106-12439</t>
  </si>
  <si>
    <t>UPS CON REGULADOR DE VOLTAJE DE 1 KILO</t>
  </si>
  <si>
    <t>EF-SDLM</t>
  </si>
  <si>
    <t xml:space="preserve">UPS SMART CENTRA POWER 500VA/240W CON REGULADOR DE VOLTAJE </t>
  </si>
  <si>
    <t>LAPTOP HACER V5 2GB INTEL 1007UB 500GN</t>
  </si>
  <si>
    <t>LAPTOP LATITUDE E6430 ¡5 4GB DDR3,500GB SSD</t>
  </si>
  <si>
    <t>LAPTOP HP PROBOOK CORE ¡5 2.5/4/500 W8 PROF.15"</t>
  </si>
  <si>
    <t xml:space="preserve">SERVIDORES DELL POWER EDGE </t>
  </si>
  <si>
    <t>IMPRESORA HP LASERJET 1102W</t>
  </si>
  <si>
    <t>IMPRESORA HP LASERJET PRO COLOR MULTI FUNCIONAL (F/S/C/P)</t>
  </si>
  <si>
    <t>IMPRESORA HP 1000</t>
  </si>
  <si>
    <t>UPS 1000</t>
  </si>
  <si>
    <t>EQUIPO CORE ¡7-3770M, 16GB 2TB</t>
  </si>
  <si>
    <t>IMPRESORA EPSON LABELWORKS LW300</t>
  </si>
  <si>
    <t>MONITOR 19" AOC LED BLACK E950SW</t>
  </si>
  <si>
    <t>MAQUINA DE FAX BROTHER 575</t>
  </si>
  <si>
    <t>KIT DE CAMARAS DE SEGURIDAD QSEE QT4760 8H4-1 (8 CAMARAS)</t>
  </si>
  <si>
    <t>CPU DESKTOP GX755 CORE2 80-160GB (DBPNTL1)</t>
  </si>
  <si>
    <t>EF-AGIII</t>
  </si>
  <si>
    <t>CPU DESKTOP GX755 CORE2 80-160GB 3572MF1)</t>
  </si>
  <si>
    <t>TORRE DE TELECOMUNICACION DE 40 PIES CON SUS VIENTOS Y ACCESORIOS</t>
  </si>
  <si>
    <t>2106-13137</t>
  </si>
  <si>
    <t>PP-1500000061</t>
  </si>
  <si>
    <t>TOOL KIT 15P</t>
  </si>
  <si>
    <t>INVERSOR STARLINE 3.0K</t>
  </si>
  <si>
    <t>INVERSOR / LA ROMANA</t>
  </si>
  <si>
    <t>S/F</t>
  </si>
  <si>
    <t>CAJA REGISTRADORA NS-415LO BEMATECH</t>
  </si>
  <si>
    <t>SELLADORA 12" KF300H</t>
  </si>
  <si>
    <t>BALANZA DIGITAL AMERICANA/ HATO MAYOR</t>
  </si>
  <si>
    <t>EF-H.MAYOR</t>
  </si>
  <si>
    <t>BALANZA DIGITAL AMERICANA / SABANA DE LA MAR</t>
  </si>
  <si>
    <t>BALANZA DIGITAL AMERICANA</t>
  </si>
  <si>
    <t>SOL15-1085</t>
  </si>
  <si>
    <t>SOL15-1094</t>
  </si>
  <si>
    <t>SOL15-1095</t>
  </si>
  <si>
    <t>SILLA SECRETARIAL</t>
  </si>
  <si>
    <t>SILLON SEMI EJECUTIVO</t>
  </si>
  <si>
    <t>ARCHIVO DE 4 GAVETAS</t>
  </si>
  <si>
    <t>ESCRITORIO SIN GAVETAS 28 X 48 X29</t>
  </si>
  <si>
    <t>ARCHIVO DE 2 GAVETAS</t>
  </si>
  <si>
    <t>Depreciación Acumulada</t>
  </si>
  <si>
    <t>TOTALES</t>
  </si>
  <si>
    <t>SUB-DIRECCION FINANCIERA</t>
  </si>
  <si>
    <t>Departamento de Contabilidad</t>
  </si>
  <si>
    <t>Compras de Activos Fijos</t>
  </si>
  <si>
    <t>Del 1 de enero al 31 de diciembre de 2015</t>
  </si>
  <si>
    <t>EQUIPO DE SEGURIDAD Y MONITOREO</t>
  </si>
  <si>
    <t>PC CONFIGURADA 3.0 DUAL CORE 1 GB Y 250 DISCO, GRABADOR DVD.</t>
  </si>
  <si>
    <t>Código Nº</t>
  </si>
  <si>
    <t>Cant.</t>
  </si>
  <si>
    <t>GERENCIA / DEPARTAMENTO</t>
  </si>
  <si>
    <t>GERENCIA ADMINISTRATIVA</t>
  </si>
  <si>
    <t>ADMINISTRATIVA</t>
  </si>
  <si>
    <t>ADMINISTRATIVA (1)</t>
  </si>
  <si>
    <t>DELL VOSTRO CORE ¡3 4GB DDR3 500GB HD</t>
  </si>
  <si>
    <t>MONITOR DELL 22" LED</t>
  </si>
  <si>
    <t>Sub-Total</t>
  </si>
  <si>
    <t>GERENCIA DE AUDITORIA</t>
  </si>
  <si>
    <t>AUDITORIA (1)</t>
  </si>
  <si>
    <t>AGROMERCADO DE CABRERA</t>
  </si>
  <si>
    <t>CABRERA-AGROMERCADO</t>
  </si>
  <si>
    <t>CABRERA-AGROMERCADO (1)</t>
  </si>
  <si>
    <t xml:space="preserve">PC CONFIGURADA 3.0 DUAL CORE 1 GB Y 250 DISCO </t>
  </si>
  <si>
    <t>CAJA GENERAL</t>
  </si>
  <si>
    <t xml:space="preserve">DEPARTAMENTO COMPRAS Y SUMINISTRO </t>
  </si>
  <si>
    <t>COMPRAS Y SUMINIST.(ALMACEN)</t>
  </si>
  <si>
    <t>LAPTOP ACER V5 2GB INTEL 100UB 500GB</t>
  </si>
  <si>
    <t>DEPARTAMENTO DE CONTABILIDAD</t>
  </si>
  <si>
    <t>CONTABILIDAD</t>
  </si>
  <si>
    <t>CONTRALORIA EXTERNA</t>
  </si>
  <si>
    <t>CONTRALORIA EXTERNA (1)</t>
  </si>
  <si>
    <t>OFICINA DE TECNOLOGIA</t>
  </si>
  <si>
    <t>DALVIN COSME-OFIC. TECNOL.</t>
  </si>
  <si>
    <t>DALVIN COSME-OFIC. TECNOL. (1)</t>
  </si>
  <si>
    <t>AGROMERCADO EL SEIBO</t>
  </si>
  <si>
    <t>EL SEIBO-AGROMERCADO</t>
  </si>
  <si>
    <t>INESPRE DE HERRERA (OPERACIONES)</t>
  </si>
  <si>
    <t>HERRERA-INESPRE(OPERACIONES)</t>
  </si>
  <si>
    <t>HERRERA-INESPRE (1)</t>
  </si>
  <si>
    <t>INESPRE LOS SILOS</t>
  </si>
  <si>
    <t>LOS SILOS-INESPRE (1)</t>
  </si>
  <si>
    <t>RECURSOS HUMANOS</t>
  </si>
  <si>
    <t>RECURSOS HUMANOS (1)</t>
  </si>
  <si>
    <t>RELACIONES PUBLICAS</t>
  </si>
  <si>
    <t>AGROMERCADO LA ROMANA</t>
  </si>
  <si>
    <t>ROMANA-AGROMERCADO</t>
  </si>
  <si>
    <t>AGROMERCADO SABANA LA MAR</t>
  </si>
  <si>
    <t>SABANA DE LA MAR-AGROMERCADO</t>
  </si>
  <si>
    <t>AGROMERCADO SAN JUAN</t>
  </si>
  <si>
    <t>SAN JUAN-AGROMERCADO (1)</t>
  </si>
  <si>
    <t>INESPRE SEDE</t>
  </si>
  <si>
    <t>SEDE-INESPRE (1)</t>
  </si>
  <si>
    <t>DEPARTAMENTO SEGURIDAD MILITAR</t>
  </si>
  <si>
    <t>SEGURIDAD MILITAR</t>
  </si>
  <si>
    <t>AGROMERCADO DE LA UASD</t>
  </si>
  <si>
    <t>UASD-AGROMERCADO</t>
  </si>
  <si>
    <t>AGROMERCADO DE HATO MAYOR</t>
  </si>
  <si>
    <t>CODIGO</t>
  </si>
  <si>
    <t>UBICACIÓN</t>
  </si>
  <si>
    <t>AUDITORIA</t>
  </si>
  <si>
    <t>AGROMERCADO CABRERA</t>
  </si>
  <si>
    <t>COMPRAS Y SUMINISTRO</t>
  </si>
  <si>
    <t>AGROMERCADO HATO MAYOR</t>
  </si>
  <si>
    <t>NORMAS TECNICAS</t>
  </si>
  <si>
    <t>INFORMATICA</t>
  </si>
  <si>
    <t>GCIA. ADMNISTRATIVA</t>
  </si>
  <si>
    <t>AGROMERCADO III (UASD)</t>
  </si>
  <si>
    <t>GCIA. OPERACIONES</t>
  </si>
  <si>
    <t xml:space="preserve">SERVIDOR DELL POWER EDGE </t>
  </si>
  <si>
    <t>UPS 1000 w</t>
  </si>
  <si>
    <t xml:space="preserve">INVERSOR </t>
  </si>
  <si>
    <t>DESCRIPCION</t>
  </si>
  <si>
    <t>DEPRECIACION ACUMULADA</t>
  </si>
  <si>
    <t>VALOR EN LIBRRO</t>
  </si>
  <si>
    <t>VALOR DE ADQUISICION</t>
  </si>
  <si>
    <t>SUB TOTAL</t>
  </si>
  <si>
    <t>ABANICO DE PEDESTAL</t>
  </si>
  <si>
    <t>CPU DESKTOP GX755 CORE2 80-160GB (3572MF1)</t>
  </si>
  <si>
    <t>Departamento de Activos Fijos</t>
  </si>
  <si>
    <t>SUB-DIRECCION ADMINISTRATIVA</t>
  </si>
  <si>
    <t>CPU DELL VOSTRO CORE ¡3 4GB DDR3 500GB HD</t>
  </si>
  <si>
    <t>LAPTOP DELL LATITUDE E6430 ¡5 4GB DDR3,500GB SSD</t>
  </si>
  <si>
    <t>IMPRESORA LASERJET  MULTIFUNCIONAL</t>
  </si>
</sst>
</file>

<file path=xl/styles.xml><?xml version="1.0" encoding="utf-8"?>
<styleSheet xmlns="http://schemas.openxmlformats.org/spreadsheetml/2006/main">
  <numFmts count="1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\(#,##0.00\)"/>
    <numFmt numFmtId="165" formatCode="#,##0.000000000000_);[Red]\(#,##0.000000000000\)"/>
    <numFmt numFmtId="166" formatCode="#,##0.000_);[Red]\(#,##0.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Calibri"/>
      <family val="2"/>
    </font>
    <font>
      <b/>
      <sz val="16"/>
      <color indexed="8"/>
      <name val="Tahoma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16"/>
      <color rgb="FF000000"/>
      <name val="Tahoma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rgb="FF000000"/>
      <name val="Arial Narrow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4" fontId="5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53" fillId="0" borderId="0" xfId="0" applyFont="1" applyFill="1" applyAlignment="1">
      <alignment horizontal="center"/>
    </xf>
    <xf numFmtId="40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16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4" fontId="6" fillId="0" borderId="17" xfId="52" applyNumberFormat="1" applyFont="1" applyFill="1" applyBorder="1" applyAlignment="1">
      <alignment horizontal="right"/>
      <protection/>
    </xf>
    <xf numFmtId="4" fontId="8" fillId="0" borderId="17" xfId="0" applyNumberFormat="1" applyFont="1" applyFill="1" applyBorder="1" applyAlignment="1">
      <alignment/>
    </xf>
    <xf numFmtId="40" fontId="8" fillId="0" borderId="18" xfId="0" applyNumberFormat="1" applyFont="1" applyFill="1" applyBorder="1" applyAlignment="1">
      <alignment/>
    </xf>
    <xf numFmtId="0" fontId="55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wrapText="1"/>
    </xf>
    <xf numFmtId="0" fontId="56" fillId="0" borderId="17" xfId="0" applyFont="1" applyFill="1" applyBorder="1" applyAlignment="1">
      <alignment wrapText="1"/>
    </xf>
    <xf numFmtId="4" fontId="8" fillId="0" borderId="17" xfId="0" applyNumberFormat="1" applyFont="1" applyFill="1" applyBorder="1" applyAlignment="1">
      <alignment horizontal="right"/>
    </xf>
    <xf numFmtId="4" fontId="55" fillId="0" borderId="17" xfId="0" applyNumberFormat="1" applyFont="1" applyFill="1" applyBorder="1" applyAlignment="1">
      <alignment/>
    </xf>
    <xf numFmtId="40" fontId="55" fillId="0" borderId="18" xfId="0" applyNumberFormat="1" applyFont="1" applyFill="1" applyBorder="1" applyAlignment="1">
      <alignment/>
    </xf>
    <xf numFmtId="0" fontId="57" fillId="0" borderId="17" xfId="0" applyFont="1" applyFill="1" applyBorder="1" applyAlignment="1">
      <alignment wrapText="1"/>
    </xf>
    <xf numFmtId="4" fontId="7" fillId="0" borderId="17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/>
    </xf>
    <xf numFmtId="40" fontId="7" fillId="0" borderId="18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 horizontal="right"/>
    </xf>
    <xf numFmtId="40" fontId="54" fillId="0" borderId="18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55" fillId="0" borderId="17" xfId="0" applyFont="1" applyFill="1" applyBorder="1" applyAlignment="1">
      <alignment wrapText="1"/>
    </xf>
    <xf numFmtId="4" fontId="54" fillId="0" borderId="17" xfId="0" applyNumberFormat="1" applyFont="1" applyFill="1" applyBorder="1" applyAlignment="1">
      <alignment/>
    </xf>
    <xf numFmtId="4" fontId="54" fillId="0" borderId="18" xfId="0" applyNumberFormat="1" applyFont="1" applyFill="1" applyBorder="1" applyAlignment="1">
      <alignment/>
    </xf>
    <xf numFmtId="0" fontId="54" fillId="0" borderId="17" xfId="0" applyFont="1" applyFill="1" applyBorder="1" applyAlignment="1">
      <alignment wrapText="1"/>
    </xf>
    <xf numFmtId="0" fontId="8" fillId="0" borderId="17" xfId="64" applyFont="1" applyFill="1" applyBorder="1" applyAlignment="1">
      <alignment horizontal="left" wrapText="1"/>
      <protection/>
    </xf>
    <xf numFmtId="4" fontId="6" fillId="0" borderId="17" xfId="64" applyNumberFormat="1" applyFont="1" applyFill="1" applyBorder="1" applyAlignment="1">
      <alignment horizontal="right"/>
      <protection/>
    </xf>
    <xf numFmtId="40" fontId="7" fillId="0" borderId="17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left" wrapText="1"/>
    </xf>
    <xf numFmtId="4" fontId="5" fillId="0" borderId="17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 wrapText="1"/>
    </xf>
    <xf numFmtId="0" fontId="8" fillId="0" borderId="17" xfId="52" applyFont="1" applyFill="1" applyBorder="1" applyAlignment="1">
      <alignment horizontal="left" wrapText="1"/>
      <protection/>
    </xf>
    <xf numFmtId="0" fontId="8" fillId="0" borderId="17" xfId="53" applyFont="1" applyFill="1" applyBorder="1" applyAlignment="1">
      <alignment horizontal="left" wrapText="1"/>
      <protection/>
    </xf>
    <xf numFmtId="0" fontId="8" fillId="0" borderId="17" xfId="62" applyFont="1" applyFill="1" applyBorder="1" applyAlignment="1">
      <alignment horizontal="left" wrapText="1"/>
      <protection/>
    </xf>
    <xf numFmtId="4" fontId="6" fillId="0" borderId="17" xfId="62" applyNumberFormat="1" applyFont="1" applyFill="1" applyBorder="1" applyAlignment="1">
      <alignment horizontal="right"/>
      <protection/>
    </xf>
    <xf numFmtId="4" fontId="5" fillId="0" borderId="17" xfId="62" applyNumberFormat="1" applyFont="1" applyFill="1" applyBorder="1" applyAlignment="1">
      <alignment horizontal="right"/>
      <protection/>
    </xf>
    <xf numFmtId="4" fontId="5" fillId="0" borderId="18" xfId="62" applyNumberFormat="1" applyFont="1" applyFill="1" applyBorder="1" applyAlignment="1">
      <alignment horizontal="right"/>
      <protection/>
    </xf>
    <xf numFmtId="0" fontId="7" fillId="0" borderId="17" xfId="62" applyFont="1" applyFill="1" applyBorder="1" applyAlignment="1">
      <alignment horizontal="left" wrapText="1"/>
      <protection/>
    </xf>
    <xf numFmtId="40" fontId="8" fillId="0" borderId="17" xfId="0" applyNumberFormat="1" applyFont="1" applyFill="1" applyBorder="1" applyAlignment="1">
      <alignment/>
    </xf>
    <xf numFmtId="4" fontId="56" fillId="0" borderId="17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7" fillId="0" borderId="21" xfId="0" applyFont="1" applyFill="1" applyBorder="1" applyAlignment="1">
      <alignment wrapText="1"/>
    </xf>
    <xf numFmtId="4" fontId="54" fillId="0" borderId="21" xfId="0" applyNumberFormat="1" applyFont="1" applyFill="1" applyBorder="1" applyAlignment="1">
      <alignment/>
    </xf>
    <xf numFmtId="4" fontId="54" fillId="0" borderId="22" xfId="0" applyNumberFormat="1" applyFont="1" applyFill="1" applyBorder="1" applyAlignment="1">
      <alignment/>
    </xf>
    <xf numFmtId="4" fontId="54" fillId="0" borderId="23" xfId="0" applyNumberFormat="1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0" fontId="57" fillId="0" borderId="26" xfId="0" applyFont="1" applyFill="1" applyBorder="1" applyAlignment="1">
      <alignment wrapText="1"/>
    </xf>
    <xf numFmtId="4" fontId="8" fillId="0" borderId="26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/>
    </xf>
    <xf numFmtId="40" fontId="7" fillId="0" borderId="27" xfId="0" applyNumberFormat="1" applyFont="1" applyFill="1" applyBorder="1" applyAlignment="1">
      <alignment/>
    </xf>
    <xf numFmtId="0" fontId="55" fillId="0" borderId="0" xfId="0" applyFont="1" applyFill="1" applyAlignment="1">
      <alignment horizontal="center"/>
    </xf>
    <xf numFmtId="0" fontId="54" fillId="0" borderId="28" xfId="0" applyFont="1" applyFill="1" applyBorder="1" applyAlignment="1">
      <alignment horizontal="center"/>
    </xf>
    <xf numFmtId="4" fontId="54" fillId="0" borderId="28" xfId="0" applyNumberFormat="1" applyFont="1" applyFill="1" applyBorder="1" applyAlignment="1">
      <alignment/>
    </xf>
    <xf numFmtId="4" fontId="54" fillId="0" borderId="29" xfId="0" applyNumberFormat="1" applyFont="1" applyFill="1" applyBorder="1" applyAlignment="1">
      <alignment/>
    </xf>
    <xf numFmtId="4" fontId="54" fillId="0" borderId="30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58" fillId="0" borderId="3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9" fillId="0" borderId="23" xfId="62" applyFont="1" applyFill="1" applyBorder="1" applyAlignment="1">
      <alignment horizontal="left" wrapText="1"/>
      <protection/>
    </xf>
    <xf numFmtId="0" fontId="58" fillId="0" borderId="23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58" fillId="0" borderId="17" xfId="0" applyFont="1" applyFill="1" applyBorder="1" applyAlignment="1">
      <alignment wrapText="1"/>
    </xf>
    <xf numFmtId="0" fontId="9" fillId="0" borderId="17" xfId="64" applyFont="1" applyFill="1" applyBorder="1" applyAlignment="1">
      <alignment horizontal="left" wrapText="1"/>
      <protection/>
    </xf>
    <xf numFmtId="0" fontId="58" fillId="0" borderId="21" xfId="0" applyFont="1" applyFill="1" applyBorder="1" applyAlignment="1">
      <alignment wrapText="1"/>
    </xf>
    <xf numFmtId="0" fontId="9" fillId="0" borderId="21" xfId="62" applyFont="1" applyFill="1" applyBorder="1" applyAlignment="1">
      <alignment horizontal="left" wrapText="1"/>
      <protection/>
    </xf>
    <xf numFmtId="0" fontId="59" fillId="0" borderId="17" xfId="0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14" fontId="58" fillId="0" borderId="35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14" fontId="10" fillId="0" borderId="33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/>
    </xf>
    <xf numFmtId="4" fontId="9" fillId="0" borderId="33" xfId="0" applyNumberFormat="1" applyFont="1" applyFill="1" applyBorder="1" applyAlignment="1">
      <alignment horizontal="right"/>
    </xf>
    <xf numFmtId="4" fontId="59" fillId="0" borderId="33" xfId="0" applyNumberFormat="1" applyFont="1" applyFill="1" applyBorder="1" applyAlignment="1">
      <alignment/>
    </xf>
    <xf numFmtId="40" fontId="60" fillId="0" borderId="36" xfId="0" applyNumberFormat="1" applyFont="1" applyFill="1" applyBorder="1" applyAlignment="1">
      <alignment/>
    </xf>
    <xf numFmtId="0" fontId="59" fillId="0" borderId="14" xfId="0" applyFont="1" applyFill="1" applyBorder="1" applyAlignment="1">
      <alignment horizontal="center"/>
    </xf>
    <xf numFmtId="14" fontId="58" fillId="0" borderId="16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14" fontId="10" fillId="0" borderId="17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right"/>
    </xf>
    <xf numFmtId="4" fontId="59" fillId="0" borderId="17" xfId="0" applyNumberFormat="1" applyFont="1" applyFill="1" applyBorder="1" applyAlignment="1">
      <alignment/>
    </xf>
    <xf numFmtId="40" fontId="60" fillId="0" borderId="18" xfId="0" applyNumberFormat="1" applyFont="1" applyFill="1" applyBorder="1" applyAlignment="1">
      <alignment/>
    </xf>
    <xf numFmtId="14" fontId="10" fillId="0" borderId="16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 wrapText="1"/>
    </xf>
    <xf numFmtId="4" fontId="10" fillId="0" borderId="17" xfId="52" applyNumberFormat="1" applyFont="1" applyFill="1" applyBorder="1" applyAlignment="1">
      <alignment horizontal="right"/>
      <protection/>
    </xf>
    <xf numFmtId="4" fontId="9" fillId="0" borderId="17" xfId="0" applyNumberFormat="1" applyFont="1" applyFill="1" applyBorder="1" applyAlignment="1">
      <alignment/>
    </xf>
    <xf numFmtId="40" fontId="11" fillId="0" borderId="18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 wrapText="1"/>
    </xf>
    <xf numFmtId="14" fontId="59" fillId="0" borderId="16" xfId="0" applyNumberFormat="1" applyFont="1" applyFill="1" applyBorder="1" applyAlignment="1">
      <alignment/>
    </xf>
    <xf numFmtId="14" fontId="10" fillId="0" borderId="17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right"/>
    </xf>
    <xf numFmtId="4" fontId="10" fillId="0" borderId="17" xfId="64" applyNumberFormat="1" applyFont="1" applyFill="1" applyBorder="1" applyAlignment="1">
      <alignment horizontal="right"/>
      <protection/>
    </xf>
    <xf numFmtId="0" fontId="9" fillId="0" borderId="17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14" fontId="58" fillId="0" borderId="17" xfId="0" applyNumberFormat="1" applyFont="1" applyFill="1" applyBorder="1" applyAlignment="1">
      <alignment horizontal="center" wrapText="1"/>
    </xf>
    <xf numFmtId="14" fontId="59" fillId="0" borderId="17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4" fontId="10" fillId="0" borderId="17" xfId="62" applyNumberFormat="1" applyFont="1" applyFill="1" applyBorder="1" applyAlignment="1">
      <alignment horizontal="right"/>
      <protection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4" fontId="60" fillId="0" borderId="12" xfId="0" applyNumberFormat="1" applyFont="1" applyFill="1" applyBorder="1" applyAlignment="1">
      <alignment horizontal="center" vertical="center" wrapText="1"/>
    </xf>
    <xf numFmtId="4" fontId="60" fillId="0" borderId="13" xfId="0" applyNumberFormat="1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/>
    </xf>
    <xf numFmtId="4" fontId="59" fillId="0" borderId="26" xfId="0" applyNumberFormat="1" applyFont="1" applyFill="1" applyBorder="1" applyAlignment="1">
      <alignment/>
    </xf>
    <xf numFmtId="0" fontId="60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61" fillId="0" borderId="17" xfId="0" applyFont="1" applyFill="1" applyBorder="1" applyAlignment="1">
      <alignment horizontal="center" wrapText="1"/>
    </xf>
    <xf numFmtId="0" fontId="11" fillId="0" borderId="17" xfId="64" applyFont="1" applyFill="1" applyBorder="1" applyAlignment="1">
      <alignment horizontal="center" wrapText="1"/>
      <protection/>
    </xf>
    <xf numFmtId="0" fontId="11" fillId="0" borderId="17" xfId="62" applyFont="1" applyFill="1" applyBorder="1" applyAlignment="1">
      <alignment horizontal="center" wrapText="1"/>
      <protection/>
    </xf>
    <xf numFmtId="0" fontId="9" fillId="0" borderId="32" xfId="64" applyFont="1" applyFill="1" applyBorder="1" applyAlignment="1">
      <alignment horizontal="left" wrapText="1"/>
      <protection/>
    </xf>
    <xf numFmtId="14" fontId="59" fillId="0" borderId="20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/>
    </xf>
    <xf numFmtId="40" fontId="60" fillId="0" borderId="27" xfId="0" applyNumberFormat="1" applyFont="1" applyFill="1" applyBorder="1" applyAlignment="1">
      <alignment/>
    </xf>
    <xf numFmtId="40" fontId="11" fillId="0" borderId="22" xfId="0" applyNumberFormat="1" applyFont="1" applyFill="1" applyBorder="1" applyAlignment="1">
      <alignment/>
    </xf>
    <xf numFmtId="0" fontId="60" fillId="0" borderId="33" xfId="0" applyFont="1" applyFill="1" applyBorder="1" applyAlignment="1">
      <alignment horizontal="center"/>
    </xf>
    <xf numFmtId="0" fontId="9" fillId="0" borderId="26" xfId="0" applyFont="1" applyFill="1" applyBorder="1" applyAlignment="1">
      <alignment wrapText="1"/>
    </xf>
    <xf numFmtId="0" fontId="11" fillId="0" borderId="26" xfId="0" applyFont="1" applyFill="1" applyBorder="1" applyAlignment="1">
      <alignment horizontal="center" wrapText="1"/>
    </xf>
    <xf numFmtId="14" fontId="10" fillId="0" borderId="25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14" fontId="10" fillId="0" borderId="26" xfId="0" applyNumberFormat="1" applyFont="1" applyFill="1" applyBorder="1" applyAlignment="1">
      <alignment horizontal="center" wrapText="1"/>
    </xf>
    <xf numFmtId="4" fontId="58" fillId="0" borderId="26" xfId="0" applyNumberFormat="1" applyFont="1" applyFill="1" applyBorder="1" applyAlignment="1">
      <alignment/>
    </xf>
    <xf numFmtId="0" fontId="54" fillId="0" borderId="0" xfId="0" applyFont="1" applyFill="1" applyAlignment="1">
      <alignment horizontal="center"/>
    </xf>
    <xf numFmtId="4" fontId="54" fillId="0" borderId="1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 wrapText="1"/>
    </xf>
    <xf numFmtId="4" fontId="8" fillId="0" borderId="33" xfId="0" applyNumberFormat="1" applyFont="1" applyFill="1" applyBorder="1" applyAlignment="1">
      <alignment horizontal="right"/>
    </xf>
    <xf numFmtId="4" fontId="55" fillId="0" borderId="33" xfId="0" applyNumberFormat="1" applyFont="1" applyFill="1" applyBorder="1" applyAlignment="1">
      <alignment/>
    </xf>
    <xf numFmtId="0" fontId="54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4" fontId="6" fillId="0" borderId="17" xfId="52" applyNumberFormat="1" applyFont="1" applyFill="1" applyBorder="1" applyAlignment="1">
      <alignment horizontal="right"/>
      <protection/>
    </xf>
    <xf numFmtId="0" fontId="57" fillId="0" borderId="17" xfId="0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right"/>
    </xf>
    <xf numFmtId="0" fontId="7" fillId="0" borderId="17" xfId="64" applyFont="1" applyFill="1" applyBorder="1" applyAlignment="1">
      <alignment horizontal="center" wrapText="1"/>
      <protection/>
    </xf>
    <xf numFmtId="4" fontId="6" fillId="0" borderId="17" xfId="64" applyNumberFormat="1" applyFont="1" applyFill="1" applyBorder="1" applyAlignment="1">
      <alignment horizontal="right"/>
      <protection/>
    </xf>
    <xf numFmtId="4" fontId="55" fillId="0" borderId="0" xfId="0" applyNumberFormat="1" applyFont="1" applyFill="1" applyAlignment="1">
      <alignment/>
    </xf>
    <xf numFmtId="4" fontId="6" fillId="0" borderId="2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 wrapText="1"/>
    </xf>
    <xf numFmtId="0" fontId="56" fillId="0" borderId="21" xfId="0" applyFont="1" applyFill="1" applyBorder="1" applyAlignment="1">
      <alignment wrapText="1"/>
    </xf>
    <xf numFmtId="0" fontId="7" fillId="0" borderId="17" xfId="62" applyFont="1" applyFill="1" applyBorder="1" applyAlignment="1">
      <alignment horizontal="center" wrapText="1"/>
      <protection/>
    </xf>
    <xf numFmtId="0" fontId="8" fillId="0" borderId="21" xfId="62" applyFont="1" applyFill="1" applyBorder="1" applyAlignment="1">
      <alignment horizontal="left" wrapText="1"/>
      <protection/>
    </xf>
    <xf numFmtId="4" fontId="6" fillId="0" borderId="17" xfId="62" applyNumberFormat="1" applyFont="1" applyFill="1" applyBorder="1" applyAlignment="1">
      <alignment horizontal="right"/>
      <protection/>
    </xf>
    <xf numFmtId="0" fontId="57" fillId="0" borderId="21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wrapText="1"/>
    </xf>
    <xf numFmtId="0" fontId="7" fillId="0" borderId="26" xfId="0" applyFont="1" applyFill="1" applyBorder="1" applyAlignment="1">
      <alignment horizontal="center" wrapText="1"/>
    </xf>
    <xf numFmtId="4" fontId="56" fillId="0" borderId="26" xfId="0" applyNumberFormat="1" applyFont="1" applyFill="1" applyBorder="1" applyAlignment="1">
      <alignment/>
    </xf>
    <xf numFmtId="4" fontId="55" fillId="0" borderId="2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0" fontId="54" fillId="0" borderId="0" xfId="0" applyNumberFormat="1" applyFont="1" applyFill="1" applyBorder="1" applyAlignment="1">
      <alignment/>
    </xf>
    <xf numFmtId="40" fontId="55" fillId="0" borderId="0" xfId="0" applyNumberFormat="1" applyFont="1" applyFill="1" applyAlignment="1">
      <alignment/>
    </xf>
    <xf numFmtId="166" fontId="55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 horizontal="right" wrapText="1"/>
    </xf>
    <xf numFmtId="43" fontId="7" fillId="0" borderId="17" xfId="47" applyFont="1" applyFill="1" applyBorder="1" applyAlignment="1">
      <alignment horizontal="right" wrapText="1"/>
    </xf>
    <xf numFmtId="4" fontId="5" fillId="0" borderId="17" xfId="52" applyNumberFormat="1" applyFont="1" applyFill="1" applyBorder="1" applyAlignment="1">
      <alignment horizontal="right"/>
      <protection/>
    </xf>
    <xf numFmtId="40" fontId="55" fillId="0" borderId="3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" fontId="5" fillId="0" borderId="17" xfId="64" applyNumberFormat="1" applyFont="1" applyFill="1" applyBorder="1" applyAlignment="1">
      <alignment horizontal="right"/>
      <protection/>
    </xf>
    <xf numFmtId="40" fontId="8" fillId="0" borderId="22" xfId="0" applyNumberFormat="1" applyFont="1" applyFill="1" applyBorder="1" applyAlignment="1">
      <alignment/>
    </xf>
    <xf numFmtId="4" fontId="5" fillId="0" borderId="17" xfId="62" applyNumberFormat="1" applyFont="1" applyFill="1" applyBorder="1" applyAlignment="1">
      <alignment horizontal="right"/>
      <protection/>
    </xf>
    <xf numFmtId="4" fontId="7" fillId="0" borderId="21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/>
    </xf>
    <xf numFmtId="40" fontId="55" fillId="0" borderId="27" xfId="0" applyNumberFormat="1" applyFont="1" applyFill="1" applyBorder="1" applyAlignment="1">
      <alignment/>
    </xf>
    <xf numFmtId="4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" fillId="0" borderId="32" xfId="62" applyFont="1" applyFill="1" applyBorder="1" applyAlignment="1">
      <alignment horizontal="center" wrapText="1"/>
      <protection/>
    </xf>
    <xf numFmtId="0" fontId="7" fillId="0" borderId="38" xfId="62" applyFont="1" applyFill="1" applyBorder="1" applyAlignment="1">
      <alignment horizontal="center" wrapText="1"/>
      <protection/>
    </xf>
    <xf numFmtId="0" fontId="7" fillId="0" borderId="39" xfId="62" applyFont="1" applyFill="1" applyBorder="1" applyAlignment="1">
      <alignment horizontal="center" wrapText="1"/>
      <protection/>
    </xf>
    <xf numFmtId="0" fontId="55" fillId="0" borderId="32" xfId="0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 wrapText="1"/>
    </xf>
    <xf numFmtId="0" fontId="57" fillId="0" borderId="38" xfId="0" applyFont="1" applyFill="1" applyBorder="1" applyAlignment="1">
      <alignment horizontal="center" wrapText="1"/>
    </xf>
    <xf numFmtId="0" fontId="57" fillId="0" borderId="39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54" fillId="0" borderId="32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 wrapText="1"/>
    </xf>
    <xf numFmtId="0" fontId="12" fillId="0" borderId="38" xfId="0" applyFont="1" applyFill="1" applyBorder="1" applyAlignment="1">
      <alignment horizontal="left" wrapText="1"/>
    </xf>
    <xf numFmtId="0" fontId="12" fillId="0" borderId="39" xfId="0" applyFont="1" applyFill="1" applyBorder="1" applyAlignment="1">
      <alignment horizontal="left" wrapText="1"/>
    </xf>
    <xf numFmtId="0" fontId="66" fillId="0" borderId="32" xfId="0" applyFont="1" applyFill="1" applyBorder="1" applyAlignment="1">
      <alignment horizontal="left" wrapText="1"/>
    </xf>
    <xf numFmtId="0" fontId="66" fillId="0" borderId="38" xfId="0" applyFont="1" applyFill="1" applyBorder="1" applyAlignment="1">
      <alignment horizontal="left" wrapText="1"/>
    </xf>
    <xf numFmtId="0" fontId="66" fillId="0" borderId="39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40" xfId="0" applyFont="1" applyFill="1" applyBorder="1" applyAlignment="1">
      <alignment horizontal="left" wrapText="1"/>
    </xf>
    <xf numFmtId="0" fontId="12" fillId="0" borderId="41" xfId="0" applyFont="1" applyFill="1" applyBorder="1" applyAlignment="1">
      <alignment horizontal="left" wrapText="1"/>
    </xf>
    <xf numFmtId="0" fontId="7" fillId="0" borderId="32" xfId="64" applyFont="1" applyFill="1" applyBorder="1" applyAlignment="1">
      <alignment horizontal="center" wrapText="1"/>
      <protection/>
    </xf>
    <xf numFmtId="0" fontId="7" fillId="0" borderId="38" xfId="64" applyFont="1" applyFill="1" applyBorder="1" applyAlignment="1">
      <alignment horizontal="center" wrapText="1"/>
      <protection/>
    </xf>
    <xf numFmtId="0" fontId="7" fillId="0" borderId="39" xfId="64" applyFont="1" applyFill="1" applyBorder="1" applyAlignment="1">
      <alignment horizontal="center" wrapText="1"/>
      <protection/>
    </xf>
    <xf numFmtId="0" fontId="12" fillId="0" borderId="32" xfId="62" applyFont="1" applyFill="1" applyBorder="1" applyAlignment="1">
      <alignment horizontal="left" wrapText="1"/>
      <protection/>
    </xf>
    <xf numFmtId="0" fontId="12" fillId="0" borderId="38" xfId="62" applyFont="1" applyFill="1" applyBorder="1" applyAlignment="1">
      <alignment horizontal="left" wrapText="1"/>
      <protection/>
    </xf>
    <xf numFmtId="0" fontId="12" fillId="0" borderId="39" xfId="62" applyFont="1" applyFill="1" applyBorder="1" applyAlignment="1">
      <alignment horizontal="left" wrapText="1"/>
      <protection/>
    </xf>
    <xf numFmtId="0" fontId="12" fillId="0" borderId="42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left" wrapText="1"/>
    </xf>
    <xf numFmtId="0" fontId="65" fillId="0" borderId="0" xfId="0" applyFont="1" applyAlignment="1">
      <alignment horizontal="center"/>
    </xf>
    <xf numFmtId="0" fontId="67" fillId="0" borderId="45" xfId="0" applyFont="1" applyFill="1" applyBorder="1" applyAlignment="1">
      <alignment horizontal="center"/>
    </xf>
    <xf numFmtId="0" fontId="67" fillId="0" borderId="46" xfId="0" applyFont="1" applyFill="1" applyBorder="1" applyAlignment="1">
      <alignment horizontal="center"/>
    </xf>
    <xf numFmtId="0" fontId="67" fillId="0" borderId="47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0" xfId="52"/>
    <cellStyle name="Normal 21" xfId="53"/>
    <cellStyle name="Normal 22" xfId="54"/>
    <cellStyle name="Normal 23" xfId="55"/>
    <cellStyle name="Normal 24" xfId="56"/>
    <cellStyle name="Normal 25" xfId="57"/>
    <cellStyle name="Normal 26" xfId="58"/>
    <cellStyle name="Normal 27" xfId="59"/>
    <cellStyle name="Normal 28" xfId="60"/>
    <cellStyle name="Normal 29" xfId="61"/>
    <cellStyle name="Normal 30" xfId="62"/>
    <cellStyle name="Normal 31" xfId="63"/>
    <cellStyle name="Normal 3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zoomScalePageLayoutView="0" workbookViewId="0" topLeftCell="A2">
      <selection activeCell="A39" sqref="A39:E39"/>
    </sheetView>
  </sheetViews>
  <sheetFormatPr defaultColWidth="11.421875" defaultRowHeight="15"/>
  <cols>
    <col min="1" max="1" width="13.8515625" style="156" customWidth="1"/>
    <col min="2" max="2" width="49.28125" style="156" customWidth="1"/>
    <col min="3" max="3" width="13.140625" style="156" bestFit="1" customWidth="1"/>
    <col min="4" max="4" width="15.140625" style="156" customWidth="1"/>
    <col min="5" max="5" width="13.140625" style="156" bestFit="1" customWidth="1"/>
    <col min="6" max="16384" width="11.421875" style="156" customWidth="1"/>
  </cols>
  <sheetData>
    <row r="1" spans="1:11" ht="20.25">
      <c r="A1" s="205" t="s">
        <v>0</v>
      </c>
      <c r="B1" s="205"/>
      <c r="C1" s="205"/>
      <c r="D1" s="205"/>
      <c r="E1" s="205"/>
      <c r="F1" s="201"/>
      <c r="G1" s="201"/>
      <c r="H1" s="201"/>
      <c r="I1" s="201"/>
      <c r="J1" s="201"/>
      <c r="K1" s="201"/>
    </row>
    <row r="2" spans="1:11" ht="19.5">
      <c r="A2" s="206" t="s">
        <v>160</v>
      </c>
      <c r="B2" s="206"/>
      <c r="C2" s="206"/>
      <c r="D2" s="206"/>
      <c r="E2" s="206"/>
      <c r="F2" s="202"/>
      <c r="G2" s="202"/>
      <c r="H2" s="202"/>
      <c r="I2" s="202"/>
      <c r="J2" s="202"/>
      <c r="K2" s="202"/>
    </row>
    <row r="3" spans="1:11" ht="18">
      <c r="A3" s="207" t="s">
        <v>159</v>
      </c>
      <c r="B3" s="207"/>
      <c r="C3" s="207"/>
      <c r="D3" s="207"/>
      <c r="E3" s="207"/>
      <c r="F3" s="203"/>
      <c r="G3" s="203"/>
      <c r="H3" s="203"/>
      <c r="I3" s="203"/>
      <c r="J3" s="203"/>
      <c r="K3" s="203"/>
    </row>
    <row r="4" spans="1:11" ht="17.25">
      <c r="A4" s="241" t="s">
        <v>85</v>
      </c>
      <c r="B4" s="241"/>
      <c r="C4" s="241"/>
      <c r="D4" s="241"/>
      <c r="E4" s="241"/>
      <c r="F4" s="204"/>
      <c r="G4" s="204"/>
      <c r="H4" s="204"/>
      <c r="I4" s="204"/>
      <c r="J4" s="204"/>
      <c r="K4" s="204"/>
    </row>
    <row r="5" spans="1:11" ht="17.25">
      <c r="A5" s="241" t="s">
        <v>86</v>
      </c>
      <c r="B5" s="241"/>
      <c r="C5" s="241"/>
      <c r="D5" s="241"/>
      <c r="E5" s="241"/>
      <c r="F5" s="204"/>
      <c r="G5" s="204"/>
      <c r="H5" s="204"/>
      <c r="I5" s="204"/>
      <c r="J5" s="204"/>
      <c r="K5" s="204"/>
    </row>
    <row r="7" ht="15.75" thickBot="1">
      <c r="D7" s="157"/>
    </row>
    <row r="8" spans="1:5" ht="31.5" thickBot="1">
      <c r="A8" s="11" t="s">
        <v>138</v>
      </c>
      <c r="B8" s="11" t="s">
        <v>152</v>
      </c>
      <c r="C8" s="12" t="s">
        <v>155</v>
      </c>
      <c r="D8" s="13" t="s">
        <v>153</v>
      </c>
      <c r="E8" s="12" t="s">
        <v>154</v>
      </c>
    </row>
    <row r="9" spans="1:5" ht="18" thickBot="1">
      <c r="A9" s="158"/>
      <c r="B9" s="238" t="s">
        <v>141</v>
      </c>
      <c r="C9" s="239"/>
      <c r="D9" s="239"/>
      <c r="E9" s="240"/>
    </row>
    <row r="10" spans="1:5" ht="30.75">
      <c r="A10" s="159">
        <v>14090</v>
      </c>
      <c r="B10" s="160" t="s">
        <v>43</v>
      </c>
      <c r="C10" s="161">
        <f>56404/20*1</f>
        <v>2820.2</v>
      </c>
      <c r="D10" s="162">
        <f>21151.5/20*1</f>
        <v>1057.575</v>
      </c>
      <c r="E10" s="193">
        <f>+C10+D10</f>
        <v>3877.7749999999996</v>
      </c>
    </row>
    <row r="11" spans="1:5" ht="30.75">
      <c r="A11" s="163">
        <v>14091</v>
      </c>
      <c r="B11" s="24" t="s">
        <v>43</v>
      </c>
      <c r="C11" s="26">
        <f>56404/20*1</f>
        <v>2820.2</v>
      </c>
      <c r="D11" s="27">
        <f>21151.5/20*1</f>
        <v>1057.575</v>
      </c>
      <c r="E11" s="28">
        <f>+C11+D11</f>
        <v>3877.7749999999996</v>
      </c>
    </row>
    <row r="12" spans="1:5" ht="30.75">
      <c r="A12" s="163">
        <v>14092</v>
      </c>
      <c r="B12" s="24" t="s">
        <v>43</v>
      </c>
      <c r="C12" s="26">
        <f>56404/20*1</f>
        <v>2820.2</v>
      </c>
      <c r="D12" s="27">
        <f>21151.5/20*1</f>
        <v>1057.575</v>
      </c>
      <c r="E12" s="28">
        <f>+C12+D12</f>
        <v>3877.7749999999996</v>
      </c>
    </row>
    <row r="13" spans="1:5" ht="15">
      <c r="A13" s="164">
        <v>14156</v>
      </c>
      <c r="B13" s="24" t="s">
        <v>30</v>
      </c>
      <c r="C13" s="165">
        <f>21611.7/3*1</f>
        <v>7203.900000000001</v>
      </c>
      <c r="D13" s="21">
        <f>2251.21875/3*1</f>
        <v>750.40625</v>
      </c>
      <c r="E13" s="22">
        <f>+C13-D13</f>
        <v>6453.493750000001</v>
      </c>
    </row>
    <row r="14" spans="1:5" ht="15">
      <c r="A14" s="164">
        <v>14157</v>
      </c>
      <c r="B14" s="24" t="s">
        <v>30</v>
      </c>
      <c r="C14" s="165">
        <f>21611.7/3*1</f>
        <v>7203.900000000001</v>
      </c>
      <c r="D14" s="21">
        <f>2251.21875/3*1</f>
        <v>750.40625</v>
      </c>
      <c r="E14" s="22">
        <f>+C14-D14</f>
        <v>6453.493750000001</v>
      </c>
    </row>
    <row r="15" spans="1:5" ht="15">
      <c r="A15" s="164">
        <v>14158</v>
      </c>
      <c r="B15" s="24" t="s">
        <v>30</v>
      </c>
      <c r="C15" s="165">
        <f>21611.7/3*1</f>
        <v>7203.900000000001</v>
      </c>
      <c r="D15" s="21">
        <f>2251.21875/3*1</f>
        <v>750.40625</v>
      </c>
      <c r="E15" s="22">
        <f>+C15-D15</f>
        <v>6453.493750000001</v>
      </c>
    </row>
    <row r="16" spans="1:5" ht="15">
      <c r="A16" s="164">
        <v>14159</v>
      </c>
      <c r="B16" s="24" t="s">
        <v>29</v>
      </c>
      <c r="C16" s="165">
        <v>8180.94</v>
      </c>
      <c r="D16" s="21">
        <v>852.18125</v>
      </c>
      <c r="E16" s="22">
        <v>7328.75875</v>
      </c>
    </row>
    <row r="17" spans="1:5" ht="15">
      <c r="A17" s="164">
        <v>14160</v>
      </c>
      <c r="B17" s="24" t="s">
        <v>31</v>
      </c>
      <c r="C17" s="165">
        <v>24271.243</v>
      </c>
      <c r="D17" s="21">
        <v>2528.2544791666664</v>
      </c>
      <c r="E17" s="22">
        <v>21742.988520833333</v>
      </c>
    </row>
    <row r="18" spans="1:5" ht="15">
      <c r="A18" s="164">
        <v>14161</v>
      </c>
      <c r="B18" s="24" t="s">
        <v>27</v>
      </c>
      <c r="C18" s="165">
        <f>15233.328/2*1</f>
        <v>7616.664</v>
      </c>
      <c r="D18" s="21">
        <f>1586.805/2*1</f>
        <v>793.4025</v>
      </c>
      <c r="E18" s="22">
        <f aca="true" t="shared" si="0" ref="E18:E28">+C18-D18</f>
        <v>6823.2615</v>
      </c>
    </row>
    <row r="19" spans="1:5" ht="15">
      <c r="A19" s="164">
        <v>14162</v>
      </c>
      <c r="B19" s="24" t="s">
        <v>27</v>
      </c>
      <c r="C19" s="165">
        <f>15233.328/2*1</f>
        <v>7616.664</v>
      </c>
      <c r="D19" s="21">
        <f>1586.805/2*1</f>
        <v>793.4025</v>
      </c>
      <c r="E19" s="22">
        <f t="shared" si="0"/>
        <v>6823.2615</v>
      </c>
    </row>
    <row r="20" spans="1:5" ht="15">
      <c r="A20" s="164">
        <v>14163</v>
      </c>
      <c r="B20" s="24" t="s">
        <v>22</v>
      </c>
      <c r="C20" s="165">
        <f>42870.0372/2*1</f>
        <v>21435.0186</v>
      </c>
      <c r="D20" s="21">
        <f>4465.628875/2*1</f>
        <v>2232.8144375</v>
      </c>
      <c r="E20" s="22">
        <f t="shared" si="0"/>
        <v>19202.2041625</v>
      </c>
    </row>
    <row r="21" spans="1:5" ht="15">
      <c r="A21" s="164">
        <v>14164</v>
      </c>
      <c r="B21" s="24" t="s">
        <v>20</v>
      </c>
      <c r="C21" s="165">
        <f>49100.272/3*1</f>
        <v>16366.757333333333</v>
      </c>
      <c r="D21" s="21">
        <f>5114.61166666667/3*1</f>
        <v>1704.8705555555568</v>
      </c>
      <c r="E21" s="22">
        <f t="shared" si="0"/>
        <v>14661.886777777776</v>
      </c>
    </row>
    <row r="22" spans="1:5" ht="15">
      <c r="A22" s="164">
        <v>14165</v>
      </c>
      <c r="B22" s="24" t="s">
        <v>21</v>
      </c>
      <c r="C22" s="165">
        <f>32787.5979999999/2*1</f>
        <v>16393.79899999995</v>
      </c>
      <c r="D22" s="21">
        <f>3415.37479166667/2*1</f>
        <v>1707.687395833335</v>
      </c>
      <c r="E22" s="22">
        <f t="shared" si="0"/>
        <v>14686.111604166617</v>
      </c>
    </row>
    <row r="23" spans="1:5" ht="30.75">
      <c r="A23" s="166">
        <v>14166</v>
      </c>
      <c r="B23" s="25" t="s">
        <v>56</v>
      </c>
      <c r="C23" s="26">
        <f>58881.056/2*1</f>
        <v>29440.528</v>
      </c>
      <c r="D23" s="27">
        <f>6133.44333333333/2*1</f>
        <v>3066.721666666665</v>
      </c>
      <c r="E23" s="28">
        <f t="shared" si="0"/>
        <v>26373.806333333334</v>
      </c>
    </row>
    <row r="24" spans="1:5" ht="15">
      <c r="A24" s="166">
        <v>14167</v>
      </c>
      <c r="B24" s="25" t="s">
        <v>54</v>
      </c>
      <c r="C24" s="26">
        <f>56630.56/8*1</f>
        <v>7078.82</v>
      </c>
      <c r="D24" s="27">
        <f>737.375*1</f>
        <v>737.375</v>
      </c>
      <c r="E24" s="28">
        <f t="shared" si="0"/>
        <v>6341.445</v>
      </c>
    </row>
    <row r="25" spans="1:5" ht="15">
      <c r="A25" s="166">
        <v>14168</v>
      </c>
      <c r="B25" s="25" t="s">
        <v>54</v>
      </c>
      <c r="C25" s="26">
        <f>56630.56/8*1</f>
        <v>7078.82</v>
      </c>
      <c r="D25" s="27">
        <f>737.375*1</f>
        <v>737.375</v>
      </c>
      <c r="E25" s="28">
        <f t="shared" si="0"/>
        <v>6341.445</v>
      </c>
    </row>
    <row r="26" spans="1:5" ht="15">
      <c r="A26" s="166">
        <v>14169</v>
      </c>
      <c r="B26" s="25" t="s">
        <v>54</v>
      </c>
      <c r="C26" s="26">
        <f>56630.56/8*1</f>
        <v>7078.82</v>
      </c>
      <c r="D26" s="27">
        <f>737.375*1</f>
        <v>737.375</v>
      </c>
      <c r="E26" s="28">
        <f t="shared" si="0"/>
        <v>6341.445</v>
      </c>
    </row>
    <row r="27" spans="1:5" ht="30.75">
      <c r="A27" s="166">
        <v>14170</v>
      </c>
      <c r="B27" s="25" t="s">
        <v>88</v>
      </c>
      <c r="C27" s="26">
        <f>115549.38/6*1</f>
        <v>19258.23</v>
      </c>
      <c r="D27" s="27">
        <f>12036.41/6*1</f>
        <v>2006.0683333333334</v>
      </c>
      <c r="E27" s="28">
        <f t="shared" si="0"/>
        <v>17252.161666666667</v>
      </c>
    </row>
    <row r="28" spans="1:5" ht="30.75">
      <c r="A28" s="166">
        <v>14171</v>
      </c>
      <c r="B28" s="25" t="s">
        <v>88</v>
      </c>
      <c r="C28" s="26">
        <f>115549.38/6*1</f>
        <v>19258.23</v>
      </c>
      <c r="D28" s="27">
        <f>12036.41/6*1</f>
        <v>2006.0683333333334</v>
      </c>
      <c r="E28" s="28">
        <f t="shared" si="0"/>
        <v>17252.161666666667</v>
      </c>
    </row>
    <row r="29" spans="1:5" ht="15">
      <c r="A29" s="164">
        <v>14172</v>
      </c>
      <c r="B29" s="24" t="s">
        <v>25</v>
      </c>
      <c r="C29" s="165">
        <v>3068</v>
      </c>
      <c r="D29" s="21">
        <v>319.5833333333333</v>
      </c>
      <c r="E29" s="22">
        <v>2748.4166666666665</v>
      </c>
    </row>
    <row r="30" spans="1:5" ht="15">
      <c r="A30" s="164">
        <v>14173</v>
      </c>
      <c r="B30" s="24" t="s">
        <v>26</v>
      </c>
      <c r="C30" s="165">
        <f>13027.2/2*1</f>
        <v>6513.6</v>
      </c>
      <c r="D30" s="21">
        <f>678.5*1</f>
        <v>678.5</v>
      </c>
      <c r="E30" s="22">
        <f>+C30-D30</f>
        <v>5835.1</v>
      </c>
    </row>
    <row r="31" spans="1:5" ht="15">
      <c r="A31" s="164">
        <v>14174</v>
      </c>
      <c r="B31" s="24" t="s">
        <v>26</v>
      </c>
      <c r="C31" s="165">
        <f>13027.2/2*1</f>
        <v>6513.6</v>
      </c>
      <c r="D31" s="21">
        <f>678.5*1</f>
        <v>678.5</v>
      </c>
      <c r="E31" s="22">
        <f>+C31-D31</f>
        <v>5835.1</v>
      </c>
    </row>
    <row r="32" spans="1:5" ht="15">
      <c r="A32" s="164">
        <v>14175</v>
      </c>
      <c r="B32" s="24" t="s">
        <v>24</v>
      </c>
      <c r="C32" s="165">
        <f>36816/5*1</f>
        <v>7363.2</v>
      </c>
      <c r="D32" s="21">
        <f>767*1</f>
        <v>767</v>
      </c>
      <c r="E32" s="22">
        <f>+C32-D32</f>
        <v>6596.2</v>
      </c>
    </row>
    <row r="33" spans="1:5" ht="15">
      <c r="A33" s="164">
        <v>14176</v>
      </c>
      <c r="B33" s="24" t="s">
        <v>24</v>
      </c>
      <c r="C33" s="165">
        <f>36816/5*1</f>
        <v>7363.2</v>
      </c>
      <c r="D33" s="21">
        <f>767*1</f>
        <v>767</v>
      </c>
      <c r="E33" s="22">
        <f>+C33-D33</f>
        <v>6596.2</v>
      </c>
    </row>
    <row r="34" spans="1:5" ht="15">
      <c r="A34" s="164"/>
      <c r="B34" s="190" t="s">
        <v>156</v>
      </c>
      <c r="C34" s="192">
        <f>SUM(C10:C33)</f>
        <v>251968.43393333335</v>
      </c>
      <c r="D34" s="192">
        <f>SUM(D10:D33)</f>
        <v>28538.12353472222</v>
      </c>
      <c r="E34" s="192">
        <f>SUM(E10:E33)</f>
        <v>229775.7603986111</v>
      </c>
    </row>
    <row r="35" spans="1:5" ht="15">
      <c r="A35" s="217"/>
      <c r="B35" s="218"/>
      <c r="C35" s="218"/>
      <c r="D35" s="218"/>
      <c r="E35" s="219"/>
    </row>
    <row r="36" spans="1:5" ht="18">
      <c r="A36" s="164"/>
      <c r="B36" s="226" t="s">
        <v>115</v>
      </c>
      <c r="C36" s="227"/>
      <c r="D36" s="227"/>
      <c r="E36" s="228"/>
    </row>
    <row r="37" spans="1:5" ht="15">
      <c r="A37" s="166">
        <v>14147</v>
      </c>
      <c r="B37" s="25" t="s">
        <v>163</v>
      </c>
      <c r="C37" s="27">
        <v>13747</v>
      </c>
      <c r="D37" s="21">
        <v>3150.354166666667</v>
      </c>
      <c r="E37" s="22">
        <v>10596.645833333332</v>
      </c>
    </row>
    <row r="38" spans="1:5" ht="15">
      <c r="A38" s="166"/>
      <c r="B38" s="190" t="s">
        <v>156</v>
      </c>
      <c r="C38" s="37">
        <f>C37</f>
        <v>13747</v>
      </c>
      <c r="D38" s="37">
        <f>D37</f>
        <v>3150.354166666667</v>
      </c>
      <c r="E38" s="37">
        <f>E37</f>
        <v>10596.645833333332</v>
      </c>
    </row>
    <row r="39" spans="1:5" ht="15">
      <c r="A39" s="214"/>
      <c r="B39" s="215"/>
      <c r="C39" s="215"/>
      <c r="D39" s="215"/>
      <c r="E39" s="216"/>
    </row>
    <row r="40" spans="1:5" ht="18">
      <c r="A40" s="166"/>
      <c r="B40" s="223" t="s">
        <v>143</v>
      </c>
      <c r="C40" s="224"/>
      <c r="D40" s="224"/>
      <c r="E40" s="225"/>
    </row>
    <row r="41" spans="1:5" ht="15">
      <c r="A41" s="164">
        <v>14148</v>
      </c>
      <c r="B41" s="24" t="s">
        <v>72</v>
      </c>
      <c r="C41" s="167">
        <f>5605*1</f>
        <v>5605</v>
      </c>
      <c r="D41" s="21">
        <f>1541.375/2*1</f>
        <v>770.6875</v>
      </c>
      <c r="E41" s="22">
        <f>+C41-D41</f>
        <v>4834.3125</v>
      </c>
    </row>
    <row r="42" spans="1:5" ht="15">
      <c r="A42" s="164">
        <v>14149</v>
      </c>
      <c r="B42" s="24" t="s">
        <v>72</v>
      </c>
      <c r="C42" s="167">
        <f>5605*1</f>
        <v>5605</v>
      </c>
      <c r="D42" s="21">
        <f>1541.375/2*1</f>
        <v>770.6875</v>
      </c>
      <c r="E42" s="22">
        <f>+C42-D42</f>
        <v>4834.3125</v>
      </c>
    </row>
    <row r="43" spans="1:5" ht="15">
      <c r="A43" s="164">
        <v>14154</v>
      </c>
      <c r="B43" s="24" t="s">
        <v>72</v>
      </c>
      <c r="C43" s="167">
        <v>5723</v>
      </c>
      <c r="D43" s="21">
        <v>572.3000000000001</v>
      </c>
      <c r="E43" s="22">
        <f>+C43-D43</f>
        <v>5150.7</v>
      </c>
    </row>
    <row r="44" spans="1:5" ht="15">
      <c r="A44" s="164"/>
      <c r="B44" s="190" t="s">
        <v>156</v>
      </c>
      <c r="C44" s="194">
        <f>SUM(C41:C43)</f>
        <v>16933</v>
      </c>
      <c r="D44" s="194">
        <f>SUM(D41:D43)</f>
        <v>2113.675</v>
      </c>
      <c r="E44" s="194">
        <f>SUM(E41:E43)</f>
        <v>14819.325</v>
      </c>
    </row>
    <row r="45" spans="1:5" ht="15">
      <c r="A45" s="217"/>
      <c r="B45" s="218"/>
      <c r="C45" s="218"/>
      <c r="D45" s="218"/>
      <c r="E45" s="219"/>
    </row>
    <row r="46" spans="1:5" ht="18">
      <c r="A46" s="164"/>
      <c r="B46" s="226" t="s">
        <v>147</v>
      </c>
      <c r="C46" s="227"/>
      <c r="D46" s="227"/>
      <c r="E46" s="228"/>
    </row>
    <row r="47" spans="1:5" ht="30.75">
      <c r="A47" s="18">
        <v>12910</v>
      </c>
      <c r="B47" s="25" t="s">
        <v>9</v>
      </c>
      <c r="C47" s="27">
        <v>14702.8</v>
      </c>
      <c r="D47" s="21">
        <v>3369.391666666667</v>
      </c>
      <c r="E47" s="22">
        <v>11333.408333333333</v>
      </c>
    </row>
    <row r="48" spans="1:5" ht="15">
      <c r="A48" s="166">
        <v>14215</v>
      </c>
      <c r="B48" s="25" t="s">
        <v>57</v>
      </c>
      <c r="C48" s="26">
        <v>8234.04</v>
      </c>
      <c r="D48" s="27">
        <v>171.54250000000002</v>
      </c>
      <c r="E48" s="28">
        <v>8062.497500000001</v>
      </c>
    </row>
    <row r="49" spans="1:5" ht="15">
      <c r="A49" s="166">
        <v>14216</v>
      </c>
      <c r="B49" s="25" t="s">
        <v>158</v>
      </c>
      <c r="C49" s="26">
        <v>8234.04</v>
      </c>
      <c r="D49" s="27">
        <v>171.54250000000002</v>
      </c>
      <c r="E49" s="28">
        <v>8062.497500000001</v>
      </c>
    </row>
    <row r="50" spans="1:5" ht="15">
      <c r="A50" s="166"/>
      <c r="B50" s="191" t="s">
        <v>156</v>
      </c>
      <c r="C50" s="30">
        <f>SUM(C47:C49)</f>
        <v>31170.88</v>
      </c>
      <c r="D50" s="30">
        <f>SUM(D47:D49)</f>
        <v>3712.476666666667</v>
      </c>
      <c r="E50" s="30">
        <f>SUM(E47:E49)</f>
        <v>27458.403333333335</v>
      </c>
    </row>
    <row r="51" spans="1:5" ht="15">
      <c r="A51" s="214"/>
      <c r="B51" s="215"/>
      <c r="C51" s="215"/>
      <c r="D51" s="215"/>
      <c r="E51" s="216"/>
    </row>
    <row r="52" spans="1:5" ht="18">
      <c r="A52" s="166"/>
      <c r="B52" s="226" t="s">
        <v>125</v>
      </c>
      <c r="C52" s="227"/>
      <c r="D52" s="227"/>
      <c r="E52" s="228"/>
    </row>
    <row r="53" spans="1:5" ht="15">
      <c r="A53" s="168">
        <v>14151</v>
      </c>
      <c r="B53" s="40" t="s">
        <v>151</v>
      </c>
      <c r="C53" s="169">
        <v>9600</v>
      </c>
      <c r="D53" s="21">
        <v>1320</v>
      </c>
      <c r="E53" s="22">
        <f>+C53-D53</f>
        <v>8280</v>
      </c>
    </row>
    <row r="54" spans="1:5" ht="15">
      <c r="A54" s="166">
        <v>14217</v>
      </c>
      <c r="B54" s="25" t="s">
        <v>13</v>
      </c>
      <c r="C54" s="27">
        <v>6675.26</v>
      </c>
      <c r="D54" s="21">
        <v>1529.7470833333332</v>
      </c>
      <c r="E54" s="22">
        <v>5145.512916666667</v>
      </c>
    </row>
    <row r="55" spans="1:5" ht="15">
      <c r="A55" s="166"/>
      <c r="B55" s="191" t="s">
        <v>156</v>
      </c>
      <c r="C55" s="37">
        <f>SUM(C53:C54)</f>
        <v>16275.26</v>
      </c>
      <c r="D55" s="37">
        <f>SUM(D53:D54)</f>
        <v>2849.747083333333</v>
      </c>
      <c r="E55" s="37">
        <f>SUM(E53:E54)</f>
        <v>13425.512916666667</v>
      </c>
    </row>
    <row r="56" spans="1:5" ht="15">
      <c r="A56" s="214"/>
      <c r="B56" s="215"/>
      <c r="C56" s="215"/>
      <c r="D56" s="215"/>
      <c r="E56" s="216"/>
    </row>
    <row r="57" spans="1:5" ht="18">
      <c r="A57" s="166"/>
      <c r="B57" s="223" t="s">
        <v>127</v>
      </c>
      <c r="C57" s="224"/>
      <c r="D57" s="224"/>
      <c r="E57" s="225"/>
    </row>
    <row r="58" spans="1:5" ht="15">
      <c r="A58" s="164">
        <v>14150</v>
      </c>
      <c r="B58" s="24" t="s">
        <v>71</v>
      </c>
      <c r="C58" s="167">
        <v>5605</v>
      </c>
      <c r="D58" s="21">
        <v>770.6875</v>
      </c>
      <c r="E58" s="22">
        <f>+C58-D58</f>
        <v>4834.3125</v>
      </c>
    </row>
    <row r="59" spans="1:5" ht="15">
      <c r="A59" s="166">
        <v>14152</v>
      </c>
      <c r="B59" s="25" t="s">
        <v>41</v>
      </c>
      <c r="C59" s="26">
        <v>3298.1</v>
      </c>
      <c r="D59" s="27">
        <v>755.8145833333333</v>
      </c>
      <c r="E59" s="28">
        <v>2542.2854166666666</v>
      </c>
    </row>
    <row r="60" spans="1:5" ht="15">
      <c r="A60" s="166"/>
      <c r="B60" s="191" t="s">
        <v>156</v>
      </c>
      <c r="C60" s="30">
        <f>SUM(C58:C59)</f>
        <v>8903.1</v>
      </c>
      <c r="D60" s="30">
        <f>SUM(D58:D59)</f>
        <v>1526.5020833333333</v>
      </c>
      <c r="E60" s="30">
        <f>SUM(E58:E59)</f>
        <v>7376.597916666667</v>
      </c>
    </row>
    <row r="61" spans="1:5" ht="15">
      <c r="A61" s="214"/>
      <c r="B61" s="215"/>
      <c r="C61" s="215"/>
      <c r="D61" s="215"/>
      <c r="E61" s="216"/>
    </row>
    <row r="62" spans="1:5" ht="18">
      <c r="A62" s="166"/>
      <c r="B62" s="223" t="s">
        <v>129</v>
      </c>
      <c r="C62" s="224"/>
      <c r="D62" s="224"/>
      <c r="E62" s="225"/>
    </row>
    <row r="63" spans="1:5" ht="15">
      <c r="A63" s="18">
        <v>12671</v>
      </c>
      <c r="B63" s="24" t="s">
        <v>67</v>
      </c>
      <c r="C63" s="167">
        <v>4633.505999999999</v>
      </c>
      <c r="D63" s="21">
        <v>289.59412499999996</v>
      </c>
      <c r="E63" s="22">
        <f aca="true" t="shared" si="1" ref="E63:E78">+C63-D63</f>
        <v>4343.911875</v>
      </c>
    </row>
    <row r="64" spans="1:5" ht="30.75">
      <c r="A64" s="18">
        <v>12920</v>
      </c>
      <c r="B64" s="25" t="s">
        <v>88</v>
      </c>
      <c r="C64" s="26">
        <f>115549.38/6*1</f>
        <v>19258.23</v>
      </c>
      <c r="D64" s="27">
        <f>12036.41/6*1</f>
        <v>2006.0683333333334</v>
      </c>
      <c r="E64" s="28">
        <f t="shared" si="1"/>
        <v>17252.161666666667</v>
      </c>
    </row>
    <row r="65" spans="1:5" ht="30.75">
      <c r="A65" s="18">
        <v>12921</v>
      </c>
      <c r="B65" s="25" t="s">
        <v>88</v>
      </c>
      <c r="C65" s="26">
        <f>115549.38/6*1</f>
        <v>19258.23</v>
      </c>
      <c r="D65" s="27">
        <f>12036.41/6*1</f>
        <v>2006.0683333333334</v>
      </c>
      <c r="E65" s="28">
        <f t="shared" si="1"/>
        <v>17252.161666666667</v>
      </c>
    </row>
    <row r="66" spans="1:5" ht="30.75">
      <c r="A66" s="18">
        <v>12922</v>
      </c>
      <c r="B66" s="25" t="s">
        <v>88</v>
      </c>
      <c r="C66" s="26">
        <f>115549.38/6*1</f>
        <v>19258.23</v>
      </c>
      <c r="D66" s="27">
        <f>12036.41/6*1</f>
        <v>2006.0683333333334</v>
      </c>
      <c r="E66" s="28">
        <f t="shared" si="1"/>
        <v>17252.161666666667</v>
      </c>
    </row>
    <row r="67" spans="1:5" ht="30.75">
      <c r="A67" s="18">
        <v>12923</v>
      </c>
      <c r="B67" s="25" t="s">
        <v>88</v>
      </c>
      <c r="C67" s="26">
        <f>115549.38/6*1</f>
        <v>19258.23</v>
      </c>
      <c r="D67" s="27">
        <f>12036.41/6*1</f>
        <v>2006.0683333333334</v>
      </c>
      <c r="E67" s="28">
        <f t="shared" si="1"/>
        <v>17252.161666666667</v>
      </c>
    </row>
    <row r="68" spans="1:5" ht="15">
      <c r="A68" s="18">
        <v>12924</v>
      </c>
      <c r="B68" s="25" t="s">
        <v>54</v>
      </c>
      <c r="C68" s="26">
        <f>56630.56/8*1</f>
        <v>7078.82</v>
      </c>
      <c r="D68" s="27">
        <f>737.375*1</f>
        <v>737.375</v>
      </c>
      <c r="E68" s="28">
        <f t="shared" si="1"/>
        <v>6341.445</v>
      </c>
    </row>
    <row r="69" spans="1:5" ht="15">
      <c r="A69" s="18">
        <v>12925</v>
      </c>
      <c r="B69" s="25" t="s">
        <v>54</v>
      </c>
      <c r="C69" s="26">
        <f>56630.56/8*1</f>
        <v>7078.82</v>
      </c>
      <c r="D69" s="27">
        <f>737.375*1</f>
        <v>737.375</v>
      </c>
      <c r="E69" s="28">
        <f t="shared" si="1"/>
        <v>6341.445</v>
      </c>
    </row>
    <row r="70" spans="1:5" ht="15">
      <c r="A70" s="18">
        <v>12926</v>
      </c>
      <c r="B70" s="25" t="s">
        <v>54</v>
      </c>
      <c r="C70" s="26">
        <f>56630.56/8*1</f>
        <v>7078.82</v>
      </c>
      <c r="D70" s="27">
        <f>737.375*1</f>
        <v>737.375</v>
      </c>
      <c r="E70" s="28">
        <f t="shared" si="1"/>
        <v>6341.445</v>
      </c>
    </row>
    <row r="71" spans="1:5" ht="15">
      <c r="A71" s="18">
        <v>12927</v>
      </c>
      <c r="B71" s="25" t="s">
        <v>54</v>
      </c>
      <c r="C71" s="26">
        <f>56630.56/8*1</f>
        <v>7078.82</v>
      </c>
      <c r="D71" s="27">
        <f>737.375*1</f>
        <v>737.375</v>
      </c>
      <c r="E71" s="28">
        <f t="shared" si="1"/>
        <v>6341.445</v>
      </c>
    </row>
    <row r="72" spans="1:8" ht="15">
      <c r="A72" s="18">
        <v>12928</v>
      </c>
      <c r="B72" s="25" t="s">
        <v>54</v>
      </c>
      <c r="C72" s="26">
        <f>56630.56/8*1</f>
        <v>7078.82</v>
      </c>
      <c r="D72" s="27">
        <f>737.375*1</f>
        <v>737.375</v>
      </c>
      <c r="E72" s="28">
        <f t="shared" si="1"/>
        <v>6341.445</v>
      </c>
      <c r="H72" s="170"/>
    </row>
    <row r="73" spans="1:8" ht="15">
      <c r="A73" s="18">
        <v>12929</v>
      </c>
      <c r="B73" s="24" t="s">
        <v>20</v>
      </c>
      <c r="C73" s="165">
        <f>49100.272/3*1</f>
        <v>16366.757333333333</v>
      </c>
      <c r="D73" s="21">
        <f>5114.61166666667/3*1</f>
        <v>1704.8705555555568</v>
      </c>
      <c r="E73" s="22">
        <f t="shared" si="1"/>
        <v>14661.886777777776</v>
      </c>
      <c r="H73" s="170"/>
    </row>
    <row r="74" spans="1:8" ht="15">
      <c r="A74" s="18">
        <v>12930</v>
      </c>
      <c r="B74" s="24" t="s">
        <v>20</v>
      </c>
      <c r="C74" s="165">
        <f>49100.272/3*1</f>
        <v>16366.757333333333</v>
      </c>
      <c r="D74" s="21">
        <f>5114.61166666667/3*1</f>
        <v>1704.8705555555568</v>
      </c>
      <c r="E74" s="22">
        <f t="shared" si="1"/>
        <v>14661.886777777776</v>
      </c>
      <c r="H74" s="170"/>
    </row>
    <row r="75" spans="1:8" ht="15">
      <c r="A75" s="18">
        <v>12963</v>
      </c>
      <c r="B75" s="24" t="s">
        <v>28</v>
      </c>
      <c r="C75" s="165">
        <f>23521.1288/4*1</f>
        <v>5880.2822</v>
      </c>
      <c r="D75" s="21">
        <f>2450.11758333333/4*1</f>
        <v>612.5293958333325</v>
      </c>
      <c r="E75" s="22">
        <f t="shared" si="1"/>
        <v>5267.752804166667</v>
      </c>
      <c r="H75" s="170"/>
    </row>
    <row r="76" spans="1:8" ht="15">
      <c r="A76" s="18">
        <v>12964</v>
      </c>
      <c r="B76" s="24" t="s">
        <v>28</v>
      </c>
      <c r="C76" s="165">
        <f>23521.1288/4*1</f>
        <v>5880.2822</v>
      </c>
      <c r="D76" s="21">
        <f>2450.11758333333/4*1</f>
        <v>612.5293958333325</v>
      </c>
      <c r="E76" s="22">
        <f t="shared" si="1"/>
        <v>5267.752804166667</v>
      </c>
      <c r="H76" s="170"/>
    </row>
    <row r="77" spans="1:8" ht="15">
      <c r="A77" s="18">
        <v>12965</v>
      </c>
      <c r="B77" s="24" t="s">
        <v>28</v>
      </c>
      <c r="C77" s="165">
        <f>23521.1288/4*1</f>
        <v>5880.2822</v>
      </c>
      <c r="D77" s="21">
        <f>2450.11758333333/4*1</f>
        <v>612.5293958333325</v>
      </c>
      <c r="E77" s="22">
        <f t="shared" si="1"/>
        <v>5267.752804166667</v>
      </c>
      <c r="H77" s="170"/>
    </row>
    <row r="78" spans="1:8" ht="15">
      <c r="A78" s="18">
        <v>12966</v>
      </c>
      <c r="B78" s="24" t="s">
        <v>28</v>
      </c>
      <c r="C78" s="165">
        <f>23521.1288/4*1</f>
        <v>5880.2822</v>
      </c>
      <c r="D78" s="21">
        <f>2450.11758333333/4*1</f>
        <v>612.5293958333325</v>
      </c>
      <c r="E78" s="22">
        <f t="shared" si="1"/>
        <v>5267.752804166667</v>
      </c>
      <c r="H78" s="170"/>
    </row>
    <row r="79" spans="1:8" ht="30.75">
      <c r="A79" s="18">
        <v>12967</v>
      </c>
      <c r="B79" s="24" t="s">
        <v>43</v>
      </c>
      <c r="C79" s="26">
        <f>56404/20*1</f>
        <v>2820.2</v>
      </c>
      <c r="D79" s="27">
        <f>21151.5/20*1</f>
        <v>1057.575</v>
      </c>
      <c r="E79" s="28">
        <f>+C79+D79</f>
        <v>3877.7749999999996</v>
      </c>
      <c r="H79" s="170"/>
    </row>
    <row r="80" spans="1:5" ht="30.75">
      <c r="A80" s="18">
        <v>12968</v>
      </c>
      <c r="B80" s="24" t="s">
        <v>43</v>
      </c>
      <c r="C80" s="26">
        <f>56404/20*1</f>
        <v>2820.2</v>
      </c>
      <c r="D80" s="27">
        <f>21151.5/20*1</f>
        <v>1057.575</v>
      </c>
      <c r="E80" s="28">
        <f>+C80+D80</f>
        <v>3877.7749999999996</v>
      </c>
    </row>
    <row r="81" spans="1:5" ht="30.75">
      <c r="A81" s="18">
        <v>12969</v>
      </c>
      <c r="B81" s="24" t="s">
        <v>43</v>
      </c>
      <c r="C81" s="26">
        <f>56404/20*1</f>
        <v>2820.2</v>
      </c>
      <c r="D81" s="27">
        <f>21151.5/20*1</f>
        <v>1057.575</v>
      </c>
      <c r="E81" s="28">
        <f>+C81+D81</f>
        <v>3877.7749999999996</v>
      </c>
    </row>
    <row r="82" spans="1:5" ht="30.75">
      <c r="A82" s="18">
        <v>12970</v>
      </c>
      <c r="B82" s="24" t="s">
        <v>43</v>
      </c>
      <c r="C82" s="26">
        <f>56404/20*1</f>
        <v>2820.2</v>
      </c>
      <c r="D82" s="27">
        <f>21151.5/20*1</f>
        <v>1057.575</v>
      </c>
      <c r="E82" s="28">
        <f>+C82+D82</f>
        <v>3877.7749999999996</v>
      </c>
    </row>
    <row r="83" spans="1:5" ht="15">
      <c r="A83" s="18">
        <v>12971</v>
      </c>
      <c r="B83" s="24" t="s">
        <v>68</v>
      </c>
      <c r="C83" s="167">
        <f>15894.6/2*1</f>
        <v>7947.3</v>
      </c>
      <c r="D83" s="21">
        <f>993.4125/2*1</f>
        <v>496.70625</v>
      </c>
      <c r="E83" s="22">
        <f aca="true" t="shared" si="2" ref="E83:E91">+C83-D83</f>
        <v>7450.59375</v>
      </c>
    </row>
    <row r="84" spans="1:5" ht="15">
      <c r="A84" s="18">
        <v>12972</v>
      </c>
      <c r="B84" s="24" t="s">
        <v>21</v>
      </c>
      <c r="C84" s="165">
        <f>32787.5979999999/2*1</f>
        <v>16393.79899999995</v>
      </c>
      <c r="D84" s="21">
        <f>3415.37479166667/2*1</f>
        <v>1707.687395833335</v>
      </c>
      <c r="E84" s="22">
        <f t="shared" si="2"/>
        <v>14686.111604166617</v>
      </c>
    </row>
    <row r="85" spans="1:5" ht="15">
      <c r="A85" s="18">
        <v>12973</v>
      </c>
      <c r="B85" s="24" t="s">
        <v>22</v>
      </c>
      <c r="C85" s="165">
        <f>42870.0372/2*1</f>
        <v>21435.0186</v>
      </c>
      <c r="D85" s="21">
        <f>4465.628875/2*1</f>
        <v>2232.8144375</v>
      </c>
      <c r="E85" s="22">
        <f t="shared" si="2"/>
        <v>19202.2041625</v>
      </c>
    </row>
    <row r="86" spans="1:5" ht="30.75">
      <c r="A86" s="18">
        <v>12975</v>
      </c>
      <c r="B86" s="25" t="s">
        <v>56</v>
      </c>
      <c r="C86" s="26">
        <f>58881.056/2*1</f>
        <v>29440.528</v>
      </c>
      <c r="D86" s="27">
        <f>6133.44333333333/2*1</f>
        <v>3066.721666666665</v>
      </c>
      <c r="E86" s="28">
        <f t="shared" si="2"/>
        <v>26373.806333333334</v>
      </c>
    </row>
    <row r="87" spans="1:5" ht="15">
      <c r="A87" s="18">
        <v>12978</v>
      </c>
      <c r="B87" s="24" t="s">
        <v>37</v>
      </c>
      <c r="C87" s="167">
        <v>10612.33</v>
      </c>
      <c r="D87" s="21">
        <v>663.270625</v>
      </c>
      <c r="E87" s="22">
        <f t="shared" si="2"/>
        <v>9949.059375</v>
      </c>
    </row>
    <row r="88" spans="1:5" ht="15">
      <c r="A88" s="18">
        <v>12981</v>
      </c>
      <c r="B88" s="24" t="s">
        <v>24</v>
      </c>
      <c r="C88" s="167">
        <v>7363.2</v>
      </c>
      <c r="D88" s="21">
        <v>276.12</v>
      </c>
      <c r="E88" s="22">
        <f t="shared" si="2"/>
        <v>7087.08</v>
      </c>
    </row>
    <row r="89" spans="1:5" ht="15">
      <c r="A89" s="18">
        <v>12982</v>
      </c>
      <c r="B89" s="24" t="s">
        <v>24</v>
      </c>
      <c r="C89" s="165">
        <f>36816/5*1</f>
        <v>7363.2</v>
      </c>
      <c r="D89" s="21">
        <f>767*1</f>
        <v>767</v>
      </c>
      <c r="E89" s="22">
        <f t="shared" si="2"/>
        <v>6596.2</v>
      </c>
    </row>
    <row r="90" spans="1:5" ht="15">
      <c r="A90" s="18">
        <v>12983</v>
      </c>
      <c r="B90" s="24" t="s">
        <v>24</v>
      </c>
      <c r="C90" s="165">
        <f>36816/5*1</f>
        <v>7363.2</v>
      </c>
      <c r="D90" s="21">
        <f>767*1</f>
        <v>767</v>
      </c>
      <c r="E90" s="22">
        <f t="shared" si="2"/>
        <v>6596.2</v>
      </c>
    </row>
    <row r="91" spans="1:5" ht="15">
      <c r="A91" s="168">
        <v>14177</v>
      </c>
      <c r="B91" s="40" t="s">
        <v>64</v>
      </c>
      <c r="C91" s="169">
        <f>148113.6/2*1</f>
        <v>74056.8</v>
      </c>
      <c r="D91" s="21">
        <f>9257.1/2*1</f>
        <v>4628.55</v>
      </c>
      <c r="E91" s="22">
        <f t="shared" si="2"/>
        <v>69428.25</v>
      </c>
    </row>
    <row r="92" spans="1:5" ht="15">
      <c r="A92" s="168"/>
      <c r="B92" s="191" t="s">
        <v>156</v>
      </c>
      <c r="C92" s="195">
        <f>SUM(C63:C91)</f>
        <v>366571.34506666666</v>
      </c>
      <c r="D92" s="195">
        <f>SUM(D63:D91)</f>
        <v>36696.77152777778</v>
      </c>
      <c r="E92" s="195">
        <f>SUM(E63:E91)</f>
        <v>338335.17353888886</v>
      </c>
    </row>
    <row r="93" spans="1:5" ht="15">
      <c r="A93" s="232"/>
      <c r="B93" s="233"/>
      <c r="C93" s="233"/>
      <c r="D93" s="233"/>
      <c r="E93" s="234"/>
    </row>
    <row r="94" spans="1:5" ht="18">
      <c r="A94" s="168"/>
      <c r="B94" s="223" t="s">
        <v>140</v>
      </c>
      <c r="C94" s="224"/>
      <c r="D94" s="224"/>
      <c r="E94" s="225"/>
    </row>
    <row r="95" spans="1:5" ht="30.75">
      <c r="A95" s="18">
        <v>12649</v>
      </c>
      <c r="B95" s="24" t="s">
        <v>43</v>
      </c>
      <c r="C95" s="26">
        <f>56404/20*1</f>
        <v>2820.2</v>
      </c>
      <c r="D95" s="27">
        <f>21151.5/20*1</f>
        <v>1057.575</v>
      </c>
      <c r="E95" s="28">
        <f>+C95+D95</f>
        <v>3877.7749999999996</v>
      </c>
    </row>
    <row r="96" spans="1:5" ht="15">
      <c r="A96" s="18"/>
      <c r="B96" s="191" t="s">
        <v>156</v>
      </c>
      <c r="C96" s="30">
        <f>C95</f>
        <v>2820.2</v>
      </c>
      <c r="D96" s="30">
        <f>D95</f>
        <v>1057.575</v>
      </c>
      <c r="E96" s="30">
        <f>E95</f>
        <v>3877.7749999999996</v>
      </c>
    </row>
    <row r="97" spans="1:5" ht="15">
      <c r="A97" s="211"/>
      <c r="B97" s="212"/>
      <c r="C97" s="212"/>
      <c r="D97" s="212"/>
      <c r="E97" s="213"/>
    </row>
    <row r="98" spans="1:5" ht="18">
      <c r="A98" s="18"/>
      <c r="B98" s="226" t="s">
        <v>104</v>
      </c>
      <c r="C98" s="227"/>
      <c r="D98" s="227"/>
      <c r="E98" s="228"/>
    </row>
    <row r="99" spans="1:5" ht="15">
      <c r="A99" s="18">
        <v>13120</v>
      </c>
      <c r="B99" s="25" t="s">
        <v>15</v>
      </c>
      <c r="C99" s="27">
        <v>1895</v>
      </c>
      <c r="D99" s="21">
        <v>394.7916666666667</v>
      </c>
      <c r="E99" s="22">
        <v>1500.2083333333333</v>
      </c>
    </row>
    <row r="100" spans="1:5" ht="15">
      <c r="A100" s="18"/>
      <c r="B100" s="191" t="s">
        <v>156</v>
      </c>
      <c r="C100" s="37">
        <f>C99</f>
        <v>1895</v>
      </c>
      <c r="D100" s="37">
        <f>D99</f>
        <v>394.7916666666667</v>
      </c>
      <c r="E100" s="37">
        <f>E99</f>
        <v>1500.2083333333333</v>
      </c>
    </row>
    <row r="101" spans="1:5" ht="15">
      <c r="A101" s="211"/>
      <c r="B101" s="212"/>
      <c r="C101" s="212"/>
      <c r="D101" s="212"/>
      <c r="E101" s="213"/>
    </row>
    <row r="102" spans="1:5" ht="18">
      <c r="A102" s="18"/>
      <c r="B102" s="223" t="s">
        <v>142</v>
      </c>
      <c r="C102" s="224"/>
      <c r="D102" s="224"/>
      <c r="E102" s="225"/>
    </row>
    <row r="103" spans="1:5" ht="15">
      <c r="A103" s="164">
        <v>14093</v>
      </c>
      <c r="B103" s="24" t="s">
        <v>48</v>
      </c>
      <c r="C103" s="26">
        <v>9910.7138</v>
      </c>
      <c r="D103" s="27">
        <v>3716.5176749999996</v>
      </c>
      <c r="E103" s="28">
        <v>6194.196125</v>
      </c>
    </row>
    <row r="104" spans="1:5" ht="15">
      <c r="A104" s="164">
        <v>14094</v>
      </c>
      <c r="B104" s="24" t="s">
        <v>44</v>
      </c>
      <c r="C104" s="26">
        <v>21769.0294</v>
      </c>
      <c r="D104" s="27">
        <v>8163.386024999998</v>
      </c>
      <c r="E104" s="28">
        <v>13605.643375000001</v>
      </c>
    </row>
    <row r="105" spans="1:5" ht="15">
      <c r="A105" s="168">
        <v>14178</v>
      </c>
      <c r="B105" s="40" t="s">
        <v>64</v>
      </c>
      <c r="C105" s="169">
        <f>148113.6/2*1</f>
        <v>74056.8</v>
      </c>
      <c r="D105" s="21">
        <f>9257.1/2*1</f>
        <v>4628.55</v>
      </c>
      <c r="E105" s="22">
        <f aca="true" t="shared" si="3" ref="E105:E137">+C105-D105</f>
        <v>69428.25</v>
      </c>
    </row>
    <row r="106" spans="1:5" ht="15">
      <c r="A106" s="164">
        <v>14179</v>
      </c>
      <c r="B106" s="24" t="s">
        <v>68</v>
      </c>
      <c r="C106" s="167">
        <f>15894.6/2*1</f>
        <v>7947.3</v>
      </c>
      <c r="D106" s="21">
        <f>993.4125/2*1</f>
        <v>496.70625</v>
      </c>
      <c r="E106" s="22">
        <f t="shared" si="3"/>
        <v>7450.59375</v>
      </c>
    </row>
    <row r="107" spans="1:5" ht="15">
      <c r="A107" s="164">
        <v>14180</v>
      </c>
      <c r="B107" s="24" t="s">
        <v>24</v>
      </c>
      <c r="C107" s="165">
        <f>36816/5*1</f>
        <v>7363.2</v>
      </c>
      <c r="D107" s="21">
        <f>767*1</f>
        <v>767</v>
      </c>
      <c r="E107" s="22">
        <f t="shared" si="3"/>
        <v>6596.2</v>
      </c>
    </row>
    <row r="108" spans="1:5" ht="15">
      <c r="A108" s="164">
        <v>14184</v>
      </c>
      <c r="B108" s="24" t="s">
        <v>80</v>
      </c>
      <c r="C108" s="167">
        <v>7203.9</v>
      </c>
      <c r="D108" s="21">
        <v>270.14624999999995</v>
      </c>
      <c r="E108" s="22">
        <f t="shared" si="3"/>
        <v>6933.75375</v>
      </c>
    </row>
    <row r="109" spans="1:5" ht="15">
      <c r="A109" s="164">
        <v>14185</v>
      </c>
      <c r="B109" s="24" t="s">
        <v>78</v>
      </c>
      <c r="C109" s="167">
        <f aca="true" t="shared" si="4" ref="C109:C114">70785.84/6*1</f>
        <v>11797.64</v>
      </c>
      <c r="D109" s="21">
        <f aca="true" t="shared" si="5" ref="D109:D114">2654.469/6*1</f>
        <v>442.4115</v>
      </c>
      <c r="E109" s="22">
        <f t="shared" si="3"/>
        <v>11355.2285</v>
      </c>
    </row>
    <row r="110" spans="1:5" ht="15">
      <c r="A110" s="164">
        <v>14186</v>
      </c>
      <c r="B110" s="24" t="s">
        <v>78</v>
      </c>
      <c r="C110" s="167">
        <f t="shared" si="4"/>
        <v>11797.64</v>
      </c>
      <c r="D110" s="21">
        <f t="shared" si="5"/>
        <v>442.4115</v>
      </c>
      <c r="E110" s="22">
        <f t="shared" si="3"/>
        <v>11355.2285</v>
      </c>
    </row>
    <row r="111" spans="1:5" ht="15">
      <c r="A111" s="164">
        <v>14187</v>
      </c>
      <c r="B111" s="24" t="s">
        <v>78</v>
      </c>
      <c r="C111" s="167">
        <f t="shared" si="4"/>
        <v>11797.64</v>
      </c>
      <c r="D111" s="21">
        <f t="shared" si="5"/>
        <v>442.4115</v>
      </c>
      <c r="E111" s="22">
        <f t="shared" si="3"/>
        <v>11355.2285</v>
      </c>
    </row>
    <row r="112" spans="1:5" ht="15">
      <c r="A112" s="164">
        <v>14188</v>
      </c>
      <c r="B112" s="24" t="s">
        <v>78</v>
      </c>
      <c r="C112" s="167">
        <f t="shared" si="4"/>
        <v>11797.64</v>
      </c>
      <c r="D112" s="21">
        <f t="shared" si="5"/>
        <v>442.4115</v>
      </c>
      <c r="E112" s="22">
        <f t="shared" si="3"/>
        <v>11355.2285</v>
      </c>
    </row>
    <row r="113" spans="1:5" ht="15">
      <c r="A113" s="164">
        <v>14189</v>
      </c>
      <c r="B113" s="24" t="s">
        <v>78</v>
      </c>
      <c r="C113" s="167">
        <f t="shared" si="4"/>
        <v>11797.64</v>
      </c>
      <c r="D113" s="21">
        <f t="shared" si="5"/>
        <v>442.4115</v>
      </c>
      <c r="E113" s="22">
        <f t="shared" si="3"/>
        <v>11355.2285</v>
      </c>
    </row>
    <row r="114" spans="1:5" ht="15">
      <c r="A114" s="164">
        <v>14190</v>
      </c>
      <c r="B114" s="24" t="s">
        <v>78</v>
      </c>
      <c r="C114" s="167">
        <f t="shared" si="4"/>
        <v>11797.64</v>
      </c>
      <c r="D114" s="21">
        <f t="shared" si="5"/>
        <v>442.4115</v>
      </c>
      <c r="E114" s="22">
        <f t="shared" si="3"/>
        <v>11355.2285</v>
      </c>
    </row>
    <row r="115" spans="1:5" ht="15">
      <c r="A115" s="164">
        <v>14191</v>
      </c>
      <c r="B115" s="24" t="s">
        <v>79</v>
      </c>
      <c r="C115" s="167">
        <f>38083.32/5*1</f>
        <v>7616.664</v>
      </c>
      <c r="D115" s="21">
        <f>1428.1245/5*1</f>
        <v>285.62489999999997</v>
      </c>
      <c r="E115" s="22">
        <f t="shared" si="3"/>
        <v>7331.0391</v>
      </c>
    </row>
    <row r="116" spans="1:5" ht="15">
      <c r="A116" s="164">
        <v>14192</v>
      </c>
      <c r="B116" s="24" t="s">
        <v>79</v>
      </c>
      <c r="C116" s="167">
        <f>38083.32/5*1</f>
        <v>7616.664</v>
      </c>
      <c r="D116" s="21">
        <f>1428.1245/5*1</f>
        <v>285.62489999999997</v>
      </c>
      <c r="E116" s="22">
        <f t="shared" si="3"/>
        <v>7331.0391</v>
      </c>
    </row>
    <row r="117" spans="1:5" ht="15">
      <c r="A117" s="164">
        <v>14193</v>
      </c>
      <c r="B117" s="24" t="s">
        <v>79</v>
      </c>
      <c r="C117" s="167">
        <f>38083.32/5*1</f>
        <v>7616.664</v>
      </c>
      <c r="D117" s="21">
        <f>1428.1245/5*1</f>
        <v>285.62489999999997</v>
      </c>
      <c r="E117" s="22">
        <f t="shared" si="3"/>
        <v>7331.0391</v>
      </c>
    </row>
    <row r="118" spans="1:5" ht="15">
      <c r="A118" s="164">
        <v>14194</v>
      </c>
      <c r="B118" s="24" t="s">
        <v>79</v>
      </c>
      <c r="C118" s="167">
        <f>38083.32/5*1</f>
        <v>7616.664</v>
      </c>
      <c r="D118" s="21">
        <f>1428.1245/5*1</f>
        <v>285.62489999999997</v>
      </c>
      <c r="E118" s="22">
        <f t="shared" si="3"/>
        <v>7331.0391</v>
      </c>
    </row>
    <row r="119" spans="1:5" ht="15">
      <c r="A119" s="164">
        <v>14195</v>
      </c>
      <c r="B119" s="24" t="s">
        <v>79</v>
      </c>
      <c r="C119" s="167">
        <f>38083.32/5*1</f>
        <v>7616.664</v>
      </c>
      <c r="D119" s="21">
        <f>1428.1245/5*1</f>
        <v>285.62489999999997</v>
      </c>
      <c r="E119" s="22">
        <f t="shared" si="3"/>
        <v>7331.0391</v>
      </c>
    </row>
    <row r="120" spans="1:5" ht="15">
      <c r="A120" s="164">
        <v>14196</v>
      </c>
      <c r="B120" s="24" t="s">
        <v>68</v>
      </c>
      <c r="C120" s="167">
        <f>15894.6/2*1</f>
        <v>7947.3</v>
      </c>
      <c r="D120" s="21">
        <f>596.0475/2*1</f>
        <v>298.02375</v>
      </c>
      <c r="E120" s="22">
        <f t="shared" si="3"/>
        <v>7649.27625</v>
      </c>
    </row>
    <row r="121" spans="1:5" ht="15">
      <c r="A121" s="164">
        <v>14197</v>
      </c>
      <c r="B121" s="24" t="s">
        <v>68</v>
      </c>
      <c r="C121" s="167">
        <f>15894.6/2*1</f>
        <v>7947.3</v>
      </c>
      <c r="D121" s="21">
        <f>596.0475/2*1</f>
        <v>298.02375</v>
      </c>
      <c r="E121" s="22">
        <f t="shared" si="3"/>
        <v>7649.27625</v>
      </c>
    </row>
    <row r="122" spans="1:5" ht="15">
      <c r="A122" s="164">
        <v>14198</v>
      </c>
      <c r="B122" s="24" t="s">
        <v>68</v>
      </c>
      <c r="C122" s="167">
        <f aca="true" t="shared" si="6" ref="C122:C127">47683.8/6*1</f>
        <v>7947.3</v>
      </c>
      <c r="D122" s="21">
        <f aca="true" t="shared" si="7" ref="D122:D127">1788.1425/6*1</f>
        <v>298.02375</v>
      </c>
      <c r="E122" s="22">
        <f t="shared" si="3"/>
        <v>7649.27625</v>
      </c>
    </row>
    <row r="123" spans="1:5" ht="15">
      <c r="A123" s="164">
        <v>14199</v>
      </c>
      <c r="B123" s="24" t="s">
        <v>68</v>
      </c>
      <c r="C123" s="167">
        <f t="shared" si="6"/>
        <v>7947.3</v>
      </c>
      <c r="D123" s="21">
        <f t="shared" si="7"/>
        <v>298.02375</v>
      </c>
      <c r="E123" s="22">
        <f t="shared" si="3"/>
        <v>7649.27625</v>
      </c>
    </row>
    <row r="124" spans="1:5" ht="15">
      <c r="A124" s="164">
        <v>14200</v>
      </c>
      <c r="B124" s="24" t="s">
        <v>68</v>
      </c>
      <c r="C124" s="167">
        <f t="shared" si="6"/>
        <v>7947.3</v>
      </c>
      <c r="D124" s="21">
        <f t="shared" si="7"/>
        <v>298.02375</v>
      </c>
      <c r="E124" s="22">
        <f t="shared" si="3"/>
        <v>7649.27625</v>
      </c>
    </row>
    <row r="125" spans="1:5" ht="15">
      <c r="A125" s="164">
        <v>14201</v>
      </c>
      <c r="B125" s="24" t="s">
        <v>68</v>
      </c>
      <c r="C125" s="167">
        <f t="shared" si="6"/>
        <v>7947.3</v>
      </c>
      <c r="D125" s="21">
        <f t="shared" si="7"/>
        <v>298.02375</v>
      </c>
      <c r="E125" s="22">
        <f t="shared" si="3"/>
        <v>7649.27625</v>
      </c>
    </row>
    <row r="126" spans="1:5" ht="15">
      <c r="A126" s="164">
        <v>14202</v>
      </c>
      <c r="B126" s="24" t="s">
        <v>68</v>
      </c>
      <c r="C126" s="167">
        <f t="shared" si="6"/>
        <v>7947.3</v>
      </c>
      <c r="D126" s="21">
        <f t="shared" si="7"/>
        <v>298.02375</v>
      </c>
      <c r="E126" s="22">
        <f t="shared" si="3"/>
        <v>7649.27625</v>
      </c>
    </row>
    <row r="127" spans="1:5" ht="15">
      <c r="A127" s="164">
        <v>14203</v>
      </c>
      <c r="B127" s="24" t="s">
        <v>68</v>
      </c>
      <c r="C127" s="167">
        <f t="shared" si="6"/>
        <v>7947.3</v>
      </c>
      <c r="D127" s="21">
        <f t="shared" si="7"/>
        <v>298.02375</v>
      </c>
      <c r="E127" s="22">
        <f t="shared" si="3"/>
        <v>7649.27625</v>
      </c>
    </row>
    <row r="128" spans="1:5" ht="15">
      <c r="A128" s="164">
        <v>14204</v>
      </c>
      <c r="B128" s="24" t="s">
        <v>76</v>
      </c>
      <c r="C128" s="167">
        <f>3540*1</f>
        <v>3540</v>
      </c>
      <c r="D128" s="21">
        <f>663.75/5*1</f>
        <v>132.75</v>
      </c>
      <c r="E128" s="22">
        <f t="shared" si="3"/>
        <v>3407.25</v>
      </c>
    </row>
    <row r="129" spans="1:5" ht="15">
      <c r="A129" s="164">
        <v>14205</v>
      </c>
      <c r="B129" s="24" t="s">
        <v>76</v>
      </c>
      <c r="C129" s="167">
        <f>3540*1</f>
        <v>3540</v>
      </c>
      <c r="D129" s="21">
        <f>663.75/5*1</f>
        <v>132.75</v>
      </c>
      <c r="E129" s="22">
        <f t="shared" si="3"/>
        <v>3407.25</v>
      </c>
    </row>
    <row r="130" spans="1:5" ht="15">
      <c r="A130" s="164">
        <v>14206</v>
      </c>
      <c r="B130" s="24" t="s">
        <v>76</v>
      </c>
      <c r="C130" s="167">
        <f>3540*1</f>
        <v>3540</v>
      </c>
      <c r="D130" s="21">
        <f>663.75/5*1</f>
        <v>132.75</v>
      </c>
      <c r="E130" s="22">
        <f t="shared" si="3"/>
        <v>3407.25</v>
      </c>
    </row>
    <row r="131" spans="1:5" ht="15">
      <c r="A131" s="164">
        <v>14207</v>
      </c>
      <c r="B131" s="24" t="s">
        <v>76</v>
      </c>
      <c r="C131" s="167">
        <f>3540*1</f>
        <v>3540</v>
      </c>
      <c r="D131" s="21">
        <f>663.75/5*1</f>
        <v>132.75</v>
      </c>
      <c r="E131" s="22">
        <f t="shared" si="3"/>
        <v>3407.25</v>
      </c>
    </row>
    <row r="132" spans="1:5" ht="15">
      <c r="A132" s="164">
        <v>14208</v>
      </c>
      <c r="B132" s="24" t="s">
        <v>76</v>
      </c>
      <c r="C132" s="167">
        <f>3540*1</f>
        <v>3540</v>
      </c>
      <c r="D132" s="21">
        <f>663.75/5*1</f>
        <v>132.75</v>
      </c>
      <c r="E132" s="22">
        <f t="shared" si="3"/>
        <v>3407.25</v>
      </c>
    </row>
    <row r="133" spans="1:5" ht="15">
      <c r="A133" s="164">
        <v>14209</v>
      </c>
      <c r="B133" s="24" t="s">
        <v>77</v>
      </c>
      <c r="C133" s="167">
        <f>6513.6*1</f>
        <v>6513.6</v>
      </c>
      <c r="D133" s="21">
        <f>1221.3/5*1</f>
        <v>244.26</v>
      </c>
      <c r="E133" s="22">
        <f t="shared" si="3"/>
        <v>6269.34</v>
      </c>
    </row>
    <row r="134" spans="1:5" ht="15">
      <c r="A134" s="164">
        <v>14210</v>
      </c>
      <c r="B134" s="24" t="s">
        <v>77</v>
      </c>
      <c r="C134" s="167">
        <f>6513.6*1</f>
        <v>6513.6</v>
      </c>
      <c r="D134" s="21">
        <f>1221.3/5*1</f>
        <v>244.26</v>
      </c>
      <c r="E134" s="22">
        <f t="shared" si="3"/>
        <v>6269.34</v>
      </c>
    </row>
    <row r="135" spans="1:5" ht="15">
      <c r="A135" s="164">
        <v>14211</v>
      </c>
      <c r="B135" s="24" t="s">
        <v>77</v>
      </c>
      <c r="C135" s="167">
        <f>6513.6*1</f>
        <v>6513.6</v>
      </c>
      <c r="D135" s="21">
        <f>1221.3/5*1</f>
        <v>244.26</v>
      </c>
      <c r="E135" s="22">
        <f t="shared" si="3"/>
        <v>6269.34</v>
      </c>
    </row>
    <row r="136" spans="1:5" ht="15">
      <c r="A136" s="164">
        <v>14212</v>
      </c>
      <c r="B136" s="77" t="s">
        <v>77</v>
      </c>
      <c r="C136" s="171">
        <f>6513.6*1</f>
        <v>6513.6</v>
      </c>
      <c r="D136" s="172">
        <f>1221.3/5*1</f>
        <v>244.26</v>
      </c>
      <c r="E136" s="196">
        <f t="shared" si="3"/>
        <v>6269.34</v>
      </c>
    </row>
    <row r="137" spans="1:5" ht="15">
      <c r="A137" s="164">
        <v>14213</v>
      </c>
      <c r="B137" s="77" t="s">
        <v>77</v>
      </c>
      <c r="C137" s="167">
        <f>6513.6*1</f>
        <v>6513.6</v>
      </c>
      <c r="D137" s="21">
        <f>1221.3/5*1</f>
        <v>244.26</v>
      </c>
      <c r="E137" s="22">
        <f t="shared" si="3"/>
        <v>6269.34</v>
      </c>
    </row>
    <row r="138" spans="1:5" ht="15">
      <c r="A138" s="164"/>
      <c r="B138" s="191" t="s">
        <v>156</v>
      </c>
      <c r="C138" s="194">
        <f>SUM(C103:C137)</f>
        <v>350966.5031999998</v>
      </c>
      <c r="D138" s="194">
        <f>SUM(D103:D137)</f>
        <v>26394.139699999978</v>
      </c>
      <c r="E138" s="194">
        <f>SUM(E103:E137)</f>
        <v>324572.3635000001</v>
      </c>
    </row>
    <row r="139" spans="1:5" ht="15">
      <c r="A139" s="217"/>
      <c r="B139" s="218"/>
      <c r="C139" s="218"/>
      <c r="D139" s="218"/>
      <c r="E139" s="219"/>
    </row>
    <row r="140" spans="1:5" ht="18">
      <c r="A140" s="164"/>
      <c r="B140" s="223" t="s">
        <v>109</v>
      </c>
      <c r="C140" s="224"/>
      <c r="D140" s="224"/>
      <c r="E140" s="225"/>
    </row>
    <row r="141" spans="1:5" ht="15">
      <c r="A141" s="18">
        <v>14086</v>
      </c>
      <c r="B141" s="173" t="s">
        <v>34</v>
      </c>
      <c r="C141" s="167">
        <v>3349.9964</v>
      </c>
      <c r="D141" s="21">
        <v>279.16636666666665</v>
      </c>
      <c r="E141" s="22">
        <v>3070.830033333333</v>
      </c>
    </row>
    <row r="142" spans="1:5" ht="15">
      <c r="A142" s="18">
        <v>14087</v>
      </c>
      <c r="B142" s="173" t="s">
        <v>36</v>
      </c>
      <c r="C142" s="167">
        <v>994.9996</v>
      </c>
      <c r="D142" s="21">
        <v>82.91663333333334</v>
      </c>
      <c r="E142" s="22">
        <v>912.0829666666666</v>
      </c>
    </row>
    <row r="143" spans="1:5" ht="15">
      <c r="A143" s="18"/>
      <c r="B143" s="191" t="s">
        <v>156</v>
      </c>
      <c r="C143" s="194">
        <f>SUM(C141:C142)</f>
        <v>4344.996</v>
      </c>
      <c r="D143" s="194">
        <f>SUM(D141:D142)</f>
        <v>362.08299999999997</v>
      </c>
      <c r="E143" s="194">
        <f>SUM(E141:E142)</f>
        <v>3982.9129999999996</v>
      </c>
    </row>
    <row r="144" spans="1:5" ht="15">
      <c r="A144" s="211"/>
      <c r="B144" s="212"/>
      <c r="C144" s="212"/>
      <c r="D144" s="212"/>
      <c r="E144" s="213"/>
    </row>
    <row r="145" spans="1:5" ht="18">
      <c r="A145" s="18"/>
      <c r="B145" s="223" t="s">
        <v>110</v>
      </c>
      <c r="C145" s="224"/>
      <c r="D145" s="224"/>
      <c r="E145" s="225"/>
    </row>
    <row r="146" spans="1:5" ht="15">
      <c r="A146" s="18">
        <v>12908</v>
      </c>
      <c r="B146" s="77" t="s">
        <v>161</v>
      </c>
      <c r="C146" s="26">
        <f>995625/30*1</f>
        <v>33187.5</v>
      </c>
      <c r="D146" s="27">
        <f>373359.375/30*1</f>
        <v>12445.3125</v>
      </c>
      <c r="E146" s="28">
        <f>+C146-D146</f>
        <v>20742.1875</v>
      </c>
    </row>
    <row r="147" spans="1:5" ht="15">
      <c r="A147" s="18">
        <v>12912</v>
      </c>
      <c r="B147" s="77" t="s">
        <v>96</v>
      </c>
      <c r="C147" s="26">
        <f>995625/30*1</f>
        <v>33187.5</v>
      </c>
      <c r="D147" s="27">
        <f>373359.375/30*1</f>
        <v>12445.3125</v>
      </c>
      <c r="E147" s="28">
        <f>+C147-D147</f>
        <v>20742.1875</v>
      </c>
    </row>
    <row r="148" spans="1:5" ht="30.75">
      <c r="A148" s="18">
        <v>12916</v>
      </c>
      <c r="B148" s="77" t="s">
        <v>43</v>
      </c>
      <c r="C148" s="26">
        <f>56404/20*1</f>
        <v>2820.2</v>
      </c>
      <c r="D148" s="27">
        <f>21151.5/20*1</f>
        <v>1057.575</v>
      </c>
      <c r="E148" s="28">
        <f>+C148+D148</f>
        <v>3877.7749999999996</v>
      </c>
    </row>
    <row r="149" spans="1:5" ht="15">
      <c r="A149" s="18"/>
      <c r="B149" s="191" t="s">
        <v>156</v>
      </c>
      <c r="C149" s="30">
        <f>SUM(C146:C148)</f>
        <v>69195.2</v>
      </c>
      <c r="D149" s="30">
        <f>SUM(D146:D148)</f>
        <v>25948.2</v>
      </c>
      <c r="E149" s="30">
        <f>SUM(E146:E148)</f>
        <v>45362.15</v>
      </c>
    </row>
    <row r="150" spans="1:5" ht="15">
      <c r="A150" s="211"/>
      <c r="B150" s="212"/>
      <c r="C150" s="212"/>
      <c r="D150" s="212"/>
      <c r="E150" s="213"/>
    </row>
    <row r="151" spans="1:5" ht="18">
      <c r="A151" s="18"/>
      <c r="B151" s="223" t="s">
        <v>146</v>
      </c>
      <c r="C151" s="224"/>
      <c r="D151" s="224"/>
      <c r="E151" s="225"/>
    </row>
    <row r="152" spans="1:5" ht="15">
      <c r="A152" s="18">
        <v>12889</v>
      </c>
      <c r="B152" s="77" t="s">
        <v>23</v>
      </c>
      <c r="C152" s="165">
        <v>20922.579999999998</v>
      </c>
      <c r="D152" s="21">
        <v>2179.4354166666662</v>
      </c>
      <c r="E152" s="22">
        <v>18743.14458333333</v>
      </c>
    </row>
    <row r="153" spans="1:5" ht="15">
      <c r="A153" s="18">
        <v>12890</v>
      </c>
      <c r="B153" s="77" t="s">
        <v>95</v>
      </c>
      <c r="C153" s="26">
        <f>995625/30*1</f>
        <v>33187.5</v>
      </c>
      <c r="D153" s="27">
        <f>373359.375/30*1</f>
        <v>12445.3125</v>
      </c>
      <c r="E153" s="28">
        <f>+C153-D153</f>
        <v>20742.1875</v>
      </c>
    </row>
    <row r="154" spans="1:5" ht="15">
      <c r="A154" s="18">
        <v>12891</v>
      </c>
      <c r="B154" s="174" t="s">
        <v>55</v>
      </c>
      <c r="C154" s="26">
        <v>5327.7</v>
      </c>
      <c r="D154" s="27">
        <v>554.96875</v>
      </c>
      <c r="E154" s="28">
        <v>4772.73125</v>
      </c>
    </row>
    <row r="155" spans="1:5" ht="15">
      <c r="A155" s="18">
        <v>12892</v>
      </c>
      <c r="B155" s="77" t="s">
        <v>96</v>
      </c>
      <c r="C155" s="26">
        <f>995625/30*1</f>
        <v>33187.5</v>
      </c>
      <c r="D155" s="27">
        <f>373359.375/30*1</f>
        <v>12445.3125</v>
      </c>
      <c r="E155" s="28">
        <f>+C155-D155</f>
        <v>20742.1875</v>
      </c>
    </row>
    <row r="156" spans="1:5" ht="30.75">
      <c r="A156" s="18">
        <v>12893</v>
      </c>
      <c r="B156" s="77" t="s">
        <v>43</v>
      </c>
      <c r="C156" s="26">
        <f>56404/20*1</f>
        <v>2820.2</v>
      </c>
      <c r="D156" s="27">
        <f>21151.5/20*1</f>
        <v>1057.575</v>
      </c>
      <c r="E156" s="28">
        <f>+C156+D156</f>
        <v>3877.7749999999996</v>
      </c>
    </row>
    <row r="157" spans="1:5" ht="30.75">
      <c r="A157" s="175">
        <v>14182</v>
      </c>
      <c r="B157" s="176" t="s">
        <v>60</v>
      </c>
      <c r="C157" s="177">
        <f>297360/3*1</f>
        <v>99120</v>
      </c>
      <c r="D157" s="27">
        <f>4956*1</f>
        <v>4956</v>
      </c>
      <c r="E157" s="28">
        <f>+C157-D157</f>
        <v>94164</v>
      </c>
    </row>
    <row r="158" spans="1:5" ht="15">
      <c r="A158" s="175"/>
      <c r="B158" s="191" t="s">
        <v>156</v>
      </c>
      <c r="C158" s="197">
        <f>SUM(C152:C157)</f>
        <v>194565.47999999998</v>
      </c>
      <c r="D158" s="197">
        <f>SUM(D152:D157)</f>
        <v>33638.60416666667</v>
      </c>
      <c r="E158" s="197">
        <f>SUM(E152:E157)</f>
        <v>163042.02583333332</v>
      </c>
    </row>
    <row r="159" spans="1:5" ht="15">
      <c r="A159" s="208"/>
      <c r="B159" s="209"/>
      <c r="C159" s="209"/>
      <c r="D159" s="209"/>
      <c r="E159" s="210"/>
    </row>
    <row r="160" spans="1:5" ht="18">
      <c r="A160" s="175"/>
      <c r="B160" s="235" t="s">
        <v>148</v>
      </c>
      <c r="C160" s="236"/>
      <c r="D160" s="236"/>
      <c r="E160" s="237"/>
    </row>
    <row r="161" spans="1:5" ht="30.75">
      <c r="A161" s="175">
        <v>14181</v>
      </c>
      <c r="B161" s="176" t="s">
        <v>60</v>
      </c>
      <c r="C161" s="177">
        <f>297360/3*1</f>
        <v>99120</v>
      </c>
      <c r="D161" s="27">
        <f>4956*1</f>
        <v>4956</v>
      </c>
      <c r="E161" s="28">
        <f>+C161-D161</f>
        <v>94164</v>
      </c>
    </row>
    <row r="162" spans="1:5" ht="15">
      <c r="A162" s="164">
        <v>14214</v>
      </c>
      <c r="B162" s="77" t="s">
        <v>157</v>
      </c>
      <c r="C162" s="165">
        <v>1121</v>
      </c>
      <c r="D162" s="21">
        <v>23.354166666666668</v>
      </c>
      <c r="E162" s="22">
        <v>1097.6458333333333</v>
      </c>
    </row>
    <row r="163" spans="1:5" ht="15">
      <c r="A163" s="164"/>
      <c r="B163" s="191" t="s">
        <v>156</v>
      </c>
      <c r="C163" s="192">
        <f>SUM(C161:C162)</f>
        <v>100241</v>
      </c>
      <c r="D163" s="192">
        <f>SUM(D161:D162)</f>
        <v>4979.354166666667</v>
      </c>
      <c r="E163" s="192">
        <f>SUM(E161:E162)</f>
        <v>95261.64583333333</v>
      </c>
    </row>
    <row r="164" spans="1:5" ht="15">
      <c r="A164" s="217"/>
      <c r="B164" s="218"/>
      <c r="C164" s="218"/>
      <c r="D164" s="218"/>
      <c r="E164" s="219"/>
    </row>
    <row r="165" spans="1:5" ht="18">
      <c r="A165" s="164"/>
      <c r="B165" s="223" t="s">
        <v>145</v>
      </c>
      <c r="C165" s="224"/>
      <c r="D165" s="224"/>
      <c r="E165" s="225"/>
    </row>
    <row r="166" spans="1:5" ht="15">
      <c r="A166" s="164">
        <v>14095</v>
      </c>
      <c r="B166" s="77" t="s">
        <v>161</v>
      </c>
      <c r="C166" s="26">
        <f aca="true" t="shared" si="8" ref="C166:C175">995625/30*1</f>
        <v>33187.5</v>
      </c>
      <c r="D166" s="27">
        <f aca="true" t="shared" si="9" ref="D166:D175">373359.375/30*1</f>
        <v>12445.3125</v>
      </c>
      <c r="E166" s="28">
        <f aca="true" t="shared" si="10" ref="E166:E175">+C166-D166</f>
        <v>20742.1875</v>
      </c>
    </row>
    <row r="167" spans="1:5" ht="15">
      <c r="A167" s="164">
        <v>14096</v>
      </c>
      <c r="B167" s="77" t="s">
        <v>161</v>
      </c>
      <c r="C167" s="26">
        <f t="shared" si="8"/>
        <v>33187.5</v>
      </c>
      <c r="D167" s="27">
        <f t="shared" si="9"/>
        <v>12445.3125</v>
      </c>
      <c r="E167" s="28">
        <f t="shared" si="10"/>
        <v>20742.1875</v>
      </c>
    </row>
    <row r="168" spans="1:5" ht="15">
      <c r="A168" s="164">
        <v>14097</v>
      </c>
      <c r="B168" s="77" t="s">
        <v>161</v>
      </c>
      <c r="C168" s="26">
        <f t="shared" si="8"/>
        <v>33187.5</v>
      </c>
      <c r="D168" s="27">
        <f t="shared" si="9"/>
        <v>12445.3125</v>
      </c>
      <c r="E168" s="28">
        <f t="shared" si="10"/>
        <v>20742.1875</v>
      </c>
    </row>
    <row r="169" spans="1:5" ht="15">
      <c r="A169" s="164">
        <v>14098</v>
      </c>
      <c r="B169" s="77" t="s">
        <v>161</v>
      </c>
      <c r="C169" s="26">
        <f t="shared" si="8"/>
        <v>33187.5</v>
      </c>
      <c r="D169" s="27">
        <f t="shared" si="9"/>
        <v>12445.3125</v>
      </c>
      <c r="E169" s="28">
        <f t="shared" si="10"/>
        <v>20742.1875</v>
      </c>
    </row>
    <row r="170" spans="1:5" ht="15">
      <c r="A170" s="164">
        <v>14099</v>
      </c>
      <c r="B170" s="77" t="s">
        <v>161</v>
      </c>
      <c r="C170" s="26">
        <f t="shared" si="8"/>
        <v>33187.5</v>
      </c>
      <c r="D170" s="27">
        <f t="shared" si="9"/>
        <v>12445.3125</v>
      </c>
      <c r="E170" s="28">
        <f t="shared" si="10"/>
        <v>20742.1875</v>
      </c>
    </row>
    <row r="171" spans="1:5" ht="15">
      <c r="A171" s="164">
        <v>14100</v>
      </c>
      <c r="B171" s="77" t="s">
        <v>161</v>
      </c>
      <c r="C171" s="26">
        <f t="shared" si="8"/>
        <v>33187.5</v>
      </c>
      <c r="D171" s="27">
        <f t="shared" si="9"/>
        <v>12445.3125</v>
      </c>
      <c r="E171" s="28">
        <f t="shared" si="10"/>
        <v>20742.1875</v>
      </c>
    </row>
    <row r="172" spans="1:5" ht="15">
      <c r="A172" s="164">
        <v>14101</v>
      </c>
      <c r="B172" s="77" t="s">
        <v>161</v>
      </c>
      <c r="C172" s="26">
        <f t="shared" si="8"/>
        <v>33187.5</v>
      </c>
      <c r="D172" s="27">
        <f t="shared" si="9"/>
        <v>12445.3125</v>
      </c>
      <c r="E172" s="28">
        <f t="shared" si="10"/>
        <v>20742.1875</v>
      </c>
    </row>
    <row r="173" spans="1:5" ht="15">
      <c r="A173" s="164">
        <v>14102</v>
      </c>
      <c r="B173" s="77" t="s">
        <v>161</v>
      </c>
      <c r="C173" s="26">
        <f t="shared" si="8"/>
        <v>33187.5</v>
      </c>
      <c r="D173" s="27">
        <f t="shared" si="9"/>
        <v>12445.3125</v>
      </c>
      <c r="E173" s="28">
        <f t="shared" si="10"/>
        <v>20742.1875</v>
      </c>
    </row>
    <row r="174" spans="1:5" ht="15">
      <c r="A174" s="164">
        <v>14103</v>
      </c>
      <c r="B174" s="77" t="s">
        <v>161</v>
      </c>
      <c r="C174" s="26">
        <f t="shared" si="8"/>
        <v>33187.5</v>
      </c>
      <c r="D174" s="27">
        <f t="shared" si="9"/>
        <v>12445.3125</v>
      </c>
      <c r="E174" s="28">
        <f t="shared" si="10"/>
        <v>20742.1875</v>
      </c>
    </row>
    <row r="175" spans="1:5" ht="15">
      <c r="A175" s="164">
        <v>14104</v>
      </c>
      <c r="B175" s="77" t="s">
        <v>161</v>
      </c>
      <c r="C175" s="26">
        <f t="shared" si="8"/>
        <v>33187.5</v>
      </c>
      <c r="D175" s="27">
        <f t="shared" si="9"/>
        <v>12445.3125</v>
      </c>
      <c r="E175" s="28">
        <f t="shared" si="10"/>
        <v>20742.1875</v>
      </c>
    </row>
    <row r="176" spans="1:5" ht="15">
      <c r="A176" s="164">
        <v>14105</v>
      </c>
      <c r="B176" s="77" t="s">
        <v>52</v>
      </c>
      <c r="C176" s="26">
        <v>50523.894799999995</v>
      </c>
      <c r="D176" s="27">
        <v>18946.460549999993</v>
      </c>
      <c r="E176" s="28">
        <v>31577.434250000002</v>
      </c>
    </row>
    <row r="177" spans="1:5" ht="15">
      <c r="A177" s="164">
        <v>14106</v>
      </c>
      <c r="B177" s="77" t="s">
        <v>19</v>
      </c>
      <c r="C177" s="165">
        <f>32476.3376/2*1</f>
        <v>16238.1688</v>
      </c>
      <c r="D177" s="21">
        <f>12178.6266/2*1</f>
        <v>6089.3133</v>
      </c>
      <c r="E177" s="22">
        <f>+C177-D177</f>
        <v>10148.8555</v>
      </c>
    </row>
    <row r="178" spans="1:5" ht="15">
      <c r="A178" s="164">
        <v>14107</v>
      </c>
      <c r="B178" s="77" t="s">
        <v>19</v>
      </c>
      <c r="C178" s="165">
        <f>32476.3376/2*1</f>
        <v>16238.1688</v>
      </c>
      <c r="D178" s="21">
        <f>12178.6266/2*1</f>
        <v>6089.3133</v>
      </c>
      <c r="E178" s="22">
        <f>+C178-D178</f>
        <v>10148.8555</v>
      </c>
    </row>
    <row r="179" spans="1:5" ht="15">
      <c r="A179" s="164">
        <v>14108</v>
      </c>
      <c r="B179" s="77" t="s">
        <v>16</v>
      </c>
      <c r="C179" s="165">
        <v>43470.727999999996</v>
      </c>
      <c r="D179" s="21">
        <v>16301.522999999996</v>
      </c>
      <c r="E179" s="22">
        <v>27169.205</v>
      </c>
    </row>
    <row r="180" spans="1:5" ht="15">
      <c r="A180" s="164">
        <v>14109</v>
      </c>
      <c r="B180" s="77" t="s">
        <v>53</v>
      </c>
      <c r="C180" s="26">
        <v>2478</v>
      </c>
      <c r="D180" s="27">
        <v>929.25</v>
      </c>
      <c r="E180" s="28">
        <v>1548.75</v>
      </c>
    </row>
    <row r="181" spans="1:5" ht="15">
      <c r="A181" s="164">
        <v>14110</v>
      </c>
      <c r="B181" s="77" t="s">
        <v>50</v>
      </c>
      <c r="C181" s="26">
        <v>2808.3999999999996</v>
      </c>
      <c r="D181" s="27">
        <v>1053.1499999999999</v>
      </c>
      <c r="E181" s="28">
        <v>1755.2499999999998</v>
      </c>
    </row>
    <row r="182" spans="1:5" ht="30.75">
      <c r="A182" s="164">
        <v>14111</v>
      </c>
      <c r="B182" s="77" t="s">
        <v>49</v>
      </c>
      <c r="C182" s="26">
        <v>30822.060199999996</v>
      </c>
      <c r="D182" s="27">
        <v>11558.272575000003</v>
      </c>
      <c r="E182" s="28">
        <v>19263.787624999994</v>
      </c>
    </row>
    <row r="183" spans="1:5" ht="30.75">
      <c r="A183" s="164">
        <v>14112</v>
      </c>
      <c r="B183" s="77" t="s">
        <v>46</v>
      </c>
      <c r="C183" s="26">
        <v>53690</v>
      </c>
      <c r="D183" s="27">
        <v>20133.750000000004</v>
      </c>
      <c r="E183" s="28">
        <v>33556.25</v>
      </c>
    </row>
    <row r="184" spans="1:5" ht="30.75">
      <c r="A184" s="164">
        <v>14113</v>
      </c>
      <c r="B184" s="77" t="s">
        <v>162</v>
      </c>
      <c r="C184" s="26">
        <v>78812.2</v>
      </c>
      <c r="D184" s="27">
        <v>29554.575</v>
      </c>
      <c r="E184" s="28">
        <v>49257.625</v>
      </c>
    </row>
    <row r="185" spans="1:5" ht="15">
      <c r="A185" s="164">
        <v>14114</v>
      </c>
      <c r="B185" s="77" t="s">
        <v>96</v>
      </c>
      <c r="C185" s="26">
        <f aca="true" t="shared" si="11" ref="C185:C194">995625/30*1</f>
        <v>33187.5</v>
      </c>
      <c r="D185" s="27">
        <f aca="true" t="shared" si="12" ref="D185:D194">373359.375/30*1</f>
        <v>12445.3125</v>
      </c>
      <c r="E185" s="28">
        <f aca="true" t="shared" si="13" ref="E185:E199">+C185-D185</f>
        <v>20742.1875</v>
      </c>
    </row>
    <row r="186" spans="1:5" ht="15">
      <c r="A186" s="164">
        <v>14115</v>
      </c>
      <c r="B186" s="77" t="s">
        <v>96</v>
      </c>
      <c r="C186" s="26">
        <f t="shared" si="11"/>
        <v>33187.5</v>
      </c>
      <c r="D186" s="27">
        <f t="shared" si="12"/>
        <v>12445.3125</v>
      </c>
      <c r="E186" s="28">
        <f t="shared" si="13"/>
        <v>20742.1875</v>
      </c>
    </row>
    <row r="187" spans="1:5" ht="15">
      <c r="A187" s="164">
        <v>14116</v>
      </c>
      <c r="B187" s="77" t="s">
        <v>96</v>
      </c>
      <c r="C187" s="26">
        <f t="shared" si="11"/>
        <v>33187.5</v>
      </c>
      <c r="D187" s="27">
        <f t="shared" si="12"/>
        <v>12445.3125</v>
      </c>
      <c r="E187" s="28">
        <f t="shared" si="13"/>
        <v>20742.1875</v>
      </c>
    </row>
    <row r="188" spans="1:5" ht="15">
      <c r="A188" s="164">
        <v>14117</v>
      </c>
      <c r="B188" s="77" t="s">
        <v>96</v>
      </c>
      <c r="C188" s="26">
        <f t="shared" si="11"/>
        <v>33187.5</v>
      </c>
      <c r="D188" s="27">
        <f t="shared" si="12"/>
        <v>12445.3125</v>
      </c>
      <c r="E188" s="28">
        <f t="shared" si="13"/>
        <v>20742.1875</v>
      </c>
    </row>
    <row r="189" spans="1:5" ht="15">
      <c r="A189" s="164">
        <v>14118</v>
      </c>
      <c r="B189" s="77" t="s">
        <v>96</v>
      </c>
      <c r="C189" s="26">
        <f t="shared" si="11"/>
        <v>33187.5</v>
      </c>
      <c r="D189" s="27">
        <f t="shared" si="12"/>
        <v>12445.3125</v>
      </c>
      <c r="E189" s="28">
        <f t="shared" si="13"/>
        <v>20742.1875</v>
      </c>
    </row>
    <row r="190" spans="1:5" ht="15">
      <c r="A190" s="164">
        <v>14119</v>
      </c>
      <c r="B190" s="77" t="s">
        <v>96</v>
      </c>
      <c r="C190" s="26">
        <f t="shared" si="11"/>
        <v>33187.5</v>
      </c>
      <c r="D190" s="27">
        <f t="shared" si="12"/>
        <v>12445.3125</v>
      </c>
      <c r="E190" s="28">
        <f t="shared" si="13"/>
        <v>20742.1875</v>
      </c>
    </row>
    <row r="191" spans="1:5" ht="15">
      <c r="A191" s="164">
        <v>14120</v>
      </c>
      <c r="B191" s="77" t="s">
        <v>96</v>
      </c>
      <c r="C191" s="26">
        <f t="shared" si="11"/>
        <v>33187.5</v>
      </c>
      <c r="D191" s="27">
        <f t="shared" si="12"/>
        <v>12445.3125</v>
      </c>
      <c r="E191" s="28">
        <f t="shared" si="13"/>
        <v>20742.1875</v>
      </c>
    </row>
    <row r="192" spans="1:5" ht="15">
      <c r="A192" s="164">
        <v>14121</v>
      </c>
      <c r="B192" s="77" t="s">
        <v>96</v>
      </c>
      <c r="C192" s="26">
        <f t="shared" si="11"/>
        <v>33187.5</v>
      </c>
      <c r="D192" s="27">
        <f t="shared" si="12"/>
        <v>12445.3125</v>
      </c>
      <c r="E192" s="28">
        <f t="shared" si="13"/>
        <v>20742.1875</v>
      </c>
    </row>
    <row r="193" spans="1:5" ht="15">
      <c r="A193" s="164">
        <v>14122</v>
      </c>
      <c r="B193" s="77" t="s">
        <v>96</v>
      </c>
      <c r="C193" s="26">
        <f t="shared" si="11"/>
        <v>33187.5</v>
      </c>
      <c r="D193" s="27">
        <f t="shared" si="12"/>
        <v>12445.3125</v>
      </c>
      <c r="E193" s="28">
        <f t="shared" si="13"/>
        <v>20742.1875</v>
      </c>
    </row>
    <row r="194" spans="1:5" ht="15">
      <c r="A194" s="164">
        <v>14123</v>
      </c>
      <c r="B194" s="77" t="s">
        <v>96</v>
      </c>
      <c r="C194" s="26">
        <f t="shared" si="11"/>
        <v>33187.5</v>
      </c>
      <c r="D194" s="27">
        <f t="shared" si="12"/>
        <v>12445.3125</v>
      </c>
      <c r="E194" s="28">
        <f t="shared" si="13"/>
        <v>20742.1875</v>
      </c>
    </row>
    <row r="195" spans="1:5" ht="15">
      <c r="A195" s="164">
        <v>14124</v>
      </c>
      <c r="B195" s="77" t="s">
        <v>149</v>
      </c>
      <c r="C195" s="26">
        <f>531000/5*1</f>
        <v>106200</v>
      </c>
      <c r="D195" s="27">
        <f>199125/5*1</f>
        <v>39825</v>
      </c>
      <c r="E195" s="28">
        <f t="shared" si="13"/>
        <v>66375</v>
      </c>
    </row>
    <row r="196" spans="1:5" ht="15">
      <c r="A196" s="164">
        <v>14125</v>
      </c>
      <c r="B196" s="77" t="s">
        <v>149</v>
      </c>
      <c r="C196" s="26">
        <f>531000/5*1</f>
        <v>106200</v>
      </c>
      <c r="D196" s="27">
        <f>199125/5*1</f>
        <v>39825</v>
      </c>
      <c r="E196" s="28">
        <f t="shared" si="13"/>
        <v>66375</v>
      </c>
    </row>
    <row r="197" spans="1:5" ht="15">
      <c r="A197" s="164">
        <v>14126</v>
      </c>
      <c r="B197" s="77" t="s">
        <v>149</v>
      </c>
      <c r="C197" s="26">
        <f>531000/5*1</f>
        <v>106200</v>
      </c>
      <c r="D197" s="27">
        <f>199125/5*1</f>
        <v>39825</v>
      </c>
      <c r="E197" s="28">
        <f t="shared" si="13"/>
        <v>66375</v>
      </c>
    </row>
    <row r="198" spans="1:5" ht="15">
      <c r="A198" s="164">
        <v>14127</v>
      </c>
      <c r="B198" s="77" t="s">
        <v>149</v>
      </c>
      <c r="C198" s="26">
        <f>531000/5*1</f>
        <v>106200</v>
      </c>
      <c r="D198" s="27">
        <f>199125/5*1</f>
        <v>39825</v>
      </c>
      <c r="E198" s="28">
        <f t="shared" si="13"/>
        <v>66375</v>
      </c>
    </row>
    <row r="199" spans="1:5" ht="15">
      <c r="A199" s="164">
        <v>14128</v>
      </c>
      <c r="B199" s="77" t="s">
        <v>149</v>
      </c>
      <c r="C199" s="26">
        <f>531000/5*1</f>
        <v>106200</v>
      </c>
      <c r="D199" s="27">
        <f>199125/5*1</f>
        <v>39825</v>
      </c>
      <c r="E199" s="28">
        <f t="shared" si="13"/>
        <v>66375</v>
      </c>
    </row>
    <row r="200" spans="1:5" ht="15">
      <c r="A200" s="164">
        <v>14129</v>
      </c>
      <c r="B200" s="77" t="s">
        <v>63</v>
      </c>
      <c r="C200" s="26">
        <v>28328.189199999997</v>
      </c>
      <c r="D200" s="27">
        <v>6373.842569999998</v>
      </c>
      <c r="E200" s="28">
        <v>21954.34663</v>
      </c>
    </row>
    <row r="201" spans="1:5" ht="15">
      <c r="A201" s="164">
        <v>14130</v>
      </c>
      <c r="B201" s="77" t="s">
        <v>150</v>
      </c>
      <c r="C201" s="26">
        <f aca="true" t="shared" si="14" ref="C201:C210">96122.8/10*1</f>
        <v>9612.28</v>
      </c>
      <c r="D201" s="27">
        <f aca="true" t="shared" si="15" ref="D201:D210">36046.05/10*1</f>
        <v>3604.6050000000005</v>
      </c>
      <c r="E201" s="28">
        <f aca="true" t="shared" si="16" ref="E201:E210">+C201-D201</f>
        <v>6007.675</v>
      </c>
    </row>
    <row r="202" spans="1:5" ht="15">
      <c r="A202" s="164">
        <v>14131</v>
      </c>
      <c r="B202" s="77" t="s">
        <v>150</v>
      </c>
      <c r="C202" s="26">
        <f t="shared" si="14"/>
        <v>9612.28</v>
      </c>
      <c r="D202" s="27">
        <f t="shared" si="15"/>
        <v>3604.6050000000005</v>
      </c>
      <c r="E202" s="28">
        <f t="shared" si="16"/>
        <v>6007.675</v>
      </c>
    </row>
    <row r="203" spans="1:5" ht="15">
      <c r="A203" s="164">
        <v>14132</v>
      </c>
      <c r="B203" s="77" t="s">
        <v>150</v>
      </c>
      <c r="C203" s="26">
        <f t="shared" si="14"/>
        <v>9612.28</v>
      </c>
      <c r="D203" s="27">
        <f t="shared" si="15"/>
        <v>3604.6050000000005</v>
      </c>
      <c r="E203" s="28">
        <f t="shared" si="16"/>
        <v>6007.675</v>
      </c>
    </row>
    <row r="204" spans="1:5" ht="15">
      <c r="A204" s="164">
        <v>14133</v>
      </c>
      <c r="B204" s="77" t="s">
        <v>150</v>
      </c>
      <c r="C204" s="26">
        <f t="shared" si="14"/>
        <v>9612.28</v>
      </c>
      <c r="D204" s="27">
        <f t="shared" si="15"/>
        <v>3604.6050000000005</v>
      </c>
      <c r="E204" s="28">
        <f t="shared" si="16"/>
        <v>6007.675</v>
      </c>
    </row>
    <row r="205" spans="1:5" ht="15">
      <c r="A205" s="164">
        <v>14134</v>
      </c>
      <c r="B205" s="77" t="s">
        <v>150</v>
      </c>
      <c r="C205" s="26">
        <f t="shared" si="14"/>
        <v>9612.28</v>
      </c>
      <c r="D205" s="27">
        <f t="shared" si="15"/>
        <v>3604.6050000000005</v>
      </c>
      <c r="E205" s="28">
        <f t="shared" si="16"/>
        <v>6007.675</v>
      </c>
    </row>
    <row r="206" spans="1:5" ht="15">
      <c r="A206" s="164">
        <v>14135</v>
      </c>
      <c r="B206" s="77" t="s">
        <v>150</v>
      </c>
      <c r="C206" s="26">
        <f t="shared" si="14"/>
        <v>9612.28</v>
      </c>
      <c r="D206" s="27">
        <f t="shared" si="15"/>
        <v>3604.6050000000005</v>
      </c>
      <c r="E206" s="28">
        <f t="shared" si="16"/>
        <v>6007.675</v>
      </c>
    </row>
    <row r="207" spans="1:5" ht="15">
      <c r="A207" s="164">
        <v>14136</v>
      </c>
      <c r="B207" s="77" t="s">
        <v>150</v>
      </c>
      <c r="C207" s="26">
        <f t="shared" si="14"/>
        <v>9612.28</v>
      </c>
      <c r="D207" s="27">
        <f t="shared" si="15"/>
        <v>3604.6050000000005</v>
      </c>
      <c r="E207" s="28">
        <f t="shared" si="16"/>
        <v>6007.675</v>
      </c>
    </row>
    <row r="208" spans="1:5" ht="15">
      <c r="A208" s="164">
        <v>14137</v>
      </c>
      <c r="B208" s="77" t="s">
        <v>150</v>
      </c>
      <c r="C208" s="26">
        <f t="shared" si="14"/>
        <v>9612.28</v>
      </c>
      <c r="D208" s="27">
        <f t="shared" si="15"/>
        <v>3604.6050000000005</v>
      </c>
      <c r="E208" s="28">
        <f t="shared" si="16"/>
        <v>6007.675</v>
      </c>
    </row>
    <row r="209" spans="1:5" ht="15">
      <c r="A209" s="164">
        <v>14138</v>
      </c>
      <c r="B209" s="77" t="s">
        <v>150</v>
      </c>
      <c r="C209" s="26">
        <f t="shared" si="14"/>
        <v>9612.28</v>
      </c>
      <c r="D209" s="27">
        <f t="shared" si="15"/>
        <v>3604.6050000000005</v>
      </c>
      <c r="E209" s="28">
        <f t="shared" si="16"/>
        <v>6007.675</v>
      </c>
    </row>
    <row r="210" spans="1:5" ht="15">
      <c r="A210" s="164">
        <v>14139</v>
      </c>
      <c r="B210" s="77" t="s">
        <v>150</v>
      </c>
      <c r="C210" s="26">
        <f t="shared" si="14"/>
        <v>9612.28</v>
      </c>
      <c r="D210" s="27">
        <f t="shared" si="15"/>
        <v>3604.6050000000005</v>
      </c>
      <c r="E210" s="28">
        <f t="shared" si="16"/>
        <v>6007.675</v>
      </c>
    </row>
    <row r="211" spans="1:5" ht="30.75">
      <c r="A211" s="164">
        <v>14140</v>
      </c>
      <c r="B211" s="77" t="s">
        <v>43</v>
      </c>
      <c r="C211" s="26">
        <f aca="true" t="shared" si="17" ref="C211:C217">56404/20*1</f>
        <v>2820.2</v>
      </c>
      <c r="D211" s="27">
        <f aca="true" t="shared" si="18" ref="D211:D217">21151.5/20*1</f>
        <v>1057.575</v>
      </c>
      <c r="E211" s="28">
        <f aca="true" t="shared" si="19" ref="E211:E217">+C211+D211</f>
        <v>3877.7749999999996</v>
      </c>
    </row>
    <row r="212" spans="1:5" ht="30.75">
      <c r="A212" s="163">
        <v>14141</v>
      </c>
      <c r="B212" s="77" t="s">
        <v>43</v>
      </c>
      <c r="C212" s="26">
        <f t="shared" si="17"/>
        <v>2820.2</v>
      </c>
      <c r="D212" s="27">
        <f t="shared" si="18"/>
        <v>1057.575</v>
      </c>
      <c r="E212" s="28">
        <f t="shared" si="19"/>
        <v>3877.7749999999996</v>
      </c>
    </row>
    <row r="213" spans="1:5" ht="30.75">
      <c r="A213" s="163">
        <v>14142</v>
      </c>
      <c r="B213" s="77" t="s">
        <v>43</v>
      </c>
      <c r="C213" s="26">
        <f t="shared" si="17"/>
        <v>2820.2</v>
      </c>
      <c r="D213" s="27">
        <f t="shared" si="18"/>
        <v>1057.575</v>
      </c>
      <c r="E213" s="28">
        <f t="shared" si="19"/>
        <v>3877.7749999999996</v>
      </c>
    </row>
    <row r="214" spans="1:5" ht="30.75">
      <c r="A214" s="163">
        <v>14143</v>
      </c>
      <c r="B214" s="77" t="s">
        <v>43</v>
      </c>
      <c r="C214" s="26">
        <f t="shared" si="17"/>
        <v>2820.2</v>
      </c>
      <c r="D214" s="27">
        <f t="shared" si="18"/>
        <v>1057.575</v>
      </c>
      <c r="E214" s="28">
        <f t="shared" si="19"/>
        <v>3877.7749999999996</v>
      </c>
    </row>
    <row r="215" spans="1:5" ht="30.75">
      <c r="A215" s="163">
        <v>14144</v>
      </c>
      <c r="B215" s="77" t="s">
        <v>43</v>
      </c>
      <c r="C215" s="26">
        <f t="shared" si="17"/>
        <v>2820.2</v>
      </c>
      <c r="D215" s="27">
        <f t="shared" si="18"/>
        <v>1057.575</v>
      </c>
      <c r="E215" s="28">
        <f t="shared" si="19"/>
        <v>3877.7749999999996</v>
      </c>
    </row>
    <row r="216" spans="1:5" ht="30.75">
      <c r="A216" s="163">
        <v>14145</v>
      </c>
      <c r="B216" s="77" t="s">
        <v>43</v>
      </c>
      <c r="C216" s="26">
        <f t="shared" si="17"/>
        <v>2820.2</v>
      </c>
      <c r="D216" s="27">
        <f t="shared" si="18"/>
        <v>1057.575</v>
      </c>
      <c r="E216" s="28">
        <f t="shared" si="19"/>
        <v>3877.7749999999996</v>
      </c>
    </row>
    <row r="217" spans="1:5" ht="30.75">
      <c r="A217" s="163">
        <v>14146</v>
      </c>
      <c r="B217" s="77" t="s">
        <v>43</v>
      </c>
      <c r="C217" s="26">
        <f t="shared" si="17"/>
        <v>2820.2</v>
      </c>
      <c r="D217" s="27">
        <f t="shared" si="18"/>
        <v>1057.575</v>
      </c>
      <c r="E217" s="28">
        <f t="shared" si="19"/>
        <v>3877.7749999999996</v>
      </c>
    </row>
    <row r="218" spans="1:5" ht="15">
      <c r="A218" s="163"/>
      <c r="B218" s="191" t="s">
        <v>156</v>
      </c>
      <c r="C218" s="30">
        <f>SUM(C166:C217)</f>
        <v>1634024.0097999999</v>
      </c>
      <c r="D218" s="30">
        <f>SUM(D166:D217)</f>
        <v>608509.7752949995</v>
      </c>
      <c r="E218" s="30">
        <f>SUM(E166:E217)</f>
        <v>1040320.2845050007</v>
      </c>
    </row>
    <row r="219" spans="1:5" ht="15">
      <c r="A219" s="220"/>
      <c r="B219" s="221"/>
      <c r="C219" s="221"/>
      <c r="D219" s="221"/>
      <c r="E219" s="222"/>
    </row>
    <row r="220" spans="1:5" ht="18">
      <c r="A220" s="163"/>
      <c r="B220" s="235" t="s">
        <v>144</v>
      </c>
      <c r="C220" s="236"/>
      <c r="D220" s="236"/>
      <c r="E220" s="237"/>
    </row>
    <row r="221" spans="1:5" ht="30.75">
      <c r="A221" s="175">
        <v>14183</v>
      </c>
      <c r="B221" s="176" t="s">
        <v>60</v>
      </c>
      <c r="C221" s="177">
        <f>297360/3*1</f>
        <v>99120</v>
      </c>
      <c r="D221" s="27">
        <f>4956*1</f>
        <v>4956</v>
      </c>
      <c r="E221" s="28">
        <f>+C221-D221</f>
        <v>94164</v>
      </c>
    </row>
    <row r="222" spans="1:5" ht="15">
      <c r="A222" s="175"/>
      <c r="B222" s="191" t="s">
        <v>156</v>
      </c>
      <c r="C222" s="197">
        <f>C221</f>
        <v>99120</v>
      </c>
      <c r="D222" s="197">
        <f>D221</f>
        <v>4956</v>
      </c>
      <c r="E222" s="197">
        <f>E221</f>
        <v>94164</v>
      </c>
    </row>
    <row r="223" spans="1:5" ht="15">
      <c r="A223" s="208"/>
      <c r="B223" s="209"/>
      <c r="C223" s="209"/>
      <c r="D223" s="209"/>
      <c r="E223" s="210"/>
    </row>
    <row r="224" spans="1:5" ht="18">
      <c r="A224" s="175"/>
      <c r="B224" s="223" t="s">
        <v>122</v>
      </c>
      <c r="C224" s="224"/>
      <c r="D224" s="224"/>
      <c r="E224" s="225"/>
    </row>
    <row r="225" spans="1:5" ht="15">
      <c r="A225" s="18">
        <v>12905</v>
      </c>
      <c r="B225" s="77" t="s">
        <v>161</v>
      </c>
      <c r="C225" s="26">
        <f aca="true" t="shared" si="20" ref="C225:C230">995625/30*1</f>
        <v>33187.5</v>
      </c>
      <c r="D225" s="27">
        <f aca="true" t="shared" si="21" ref="D225:D230">373359.375/30*1</f>
        <v>12445.3125</v>
      </c>
      <c r="E225" s="28">
        <f aca="true" t="shared" si="22" ref="E225:E230">+C225-D225</f>
        <v>20742.1875</v>
      </c>
    </row>
    <row r="226" spans="1:5" ht="15">
      <c r="A226" s="18">
        <v>12906</v>
      </c>
      <c r="B226" s="77" t="s">
        <v>161</v>
      </c>
      <c r="C226" s="26">
        <f t="shared" si="20"/>
        <v>33187.5</v>
      </c>
      <c r="D226" s="27">
        <f t="shared" si="21"/>
        <v>12445.3125</v>
      </c>
      <c r="E226" s="28">
        <f t="shared" si="22"/>
        <v>20742.1875</v>
      </c>
    </row>
    <row r="227" spans="1:5" ht="15">
      <c r="A227" s="18">
        <v>12907</v>
      </c>
      <c r="B227" s="77" t="s">
        <v>161</v>
      </c>
      <c r="C227" s="26">
        <f t="shared" si="20"/>
        <v>33187.5</v>
      </c>
      <c r="D227" s="27">
        <f t="shared" si="21"/>
        <v>12445.3125</v>
      </c>
      <c r="E227" s="28">
        <f t="shared" si="22"/>
        <v>20742.1875</v>
      </c>
    </row>
    <row r="228" spans="1:5" ht="15">
      <c r="A228" s="18">
        <v>12909</v>
      </c>
      <c r="B228" s="77" t="s">
        <v>96</v>
      </c>
      <c r="C228" s="26">
        <f t="shared" si="20"/>
        <v>33187.5</v>
      </c>
      <c r="D228" s="27">
        <f t="shared" si="21"/>
        <v>12445.3125</v>
      </c>
      <c r="E228" s="28">
        <f t="shared" si="22"/>
        <v>20742.1875</v>
      </c>
    </row>
    <row r="229" spans="1:5" ht="15">
      <c r="A229" s="18">
        <v>12910</v>
      </c>
      <c r="B229" s="77" t="s">
        <v>96</v>
      </c>
      <c r="C229" s="26">
        <f t="shared" si="20"/>
        <v>33187.5</v>
      </c>
      <c r="D229" s="27">
        <f t="shared" si="21"/>
        <v>12445.3125</v>
      </c>
      <c r="E229" s="28">
        <f t="shared" si="22"/>
        <v>20742.1875</v>
      </c>
    </row>
    <row r="230" spans="1:5" ht="15">
      <c r="A230" s="18">
        <v>12911</v>
      </c>
      <c r="B230" s="77" t="s">
        <v>96</v>
      </c>
      <c r="C230" s="26">
        <f t="shared" si="20"/>
        <v>33187.5</v>
      </c>
      <c r="D230" s="27">
        <f t="shared" si="21"/>
        <v>12445.3125</v>
      </c>
      <c r="E230" s="28">
        <f t="shared" si="22"/>
        <v>20742.1875</v>
      </c>
    </row>
    <row r="231" spans="1:5" ht="30.75">
      <c r="A231" s="18">
        <v>12913</v>
      </c>
      <c r="B231" s="77" t="s">
        <v>43</v>
      </c>
      <c r="C231" s="26">
        <f>56404/20*1</f>
        <v>2820.2</v>
      </c>
      <c r="D231" s="27">
        <f>21151.5/20*1</f>
        <v>1057.575</v>
      </c>
      <c r="E231" s="28">
        <f>+C231+D231</f>
        <v>3877.7749999999996</v>
      </c>
    </row>
    <row r="232" spans="1:5" ht="30.75">
      <c r="A232" s="18">
        <v>12914</v>
      </c>
      <c r="B232" s="77" t="s">
        <v>43</v>
      </c>
      <c r="C232" s="26">
        <f>56404/20*1</f>
        <v>2820.2</v>
      </c>
      <c r="D232" s="27">
        <f>21151.5/20*1</f>
        <v>1057.575</v>
      </c>
      <c r="E232" s="28">
        <f>+C232+D232</f>
        <v>3877.7749999999996</v>
      </c>
    </row>
    <row r="233" spans="1:5" ht="30.75">
      <c r="A233" s="18">
        <v>12915</v>
      </c>
      <c r="B233" s="77" t="s">
        <v>43</v>
      </c>
      <c r="C233" s="26">
        <f>56404/20*1</f>
        <v>2820.2</v>
      </c>
      <c r="D233" s="27">
        <f>21151.5/20*1</f>
        <v>1057.575</v>
      </c>
      <c r="E233" s="28">
        <f>+C233+D233</f>
        <v>3877.7749999999996</v>
      </c>
    </row>
    <row r="234" spans="1:5" ht="15">
      <c r="A234" s="18"/>
      <c r="B234" s="191" t="s">
        <v>156</v>
      </c>
      <c r="C234" s="30">
        <f>SUM(C225:C233)</f>
        <v>207585.60000000003</v>
      </c>
      <c r="D234" s="30">
        <f>SUM(D225:D233)</f>
        <v>77844.59999999999</v>
      </c>
      <c r="E234" s="30">
        <f>SUM(E225:E233)</f>
        <v>136086.44999999998</v>
      </c>
    </row>
    <row r="235" spans="1:5" ht="15">
      <c r="A235" s="211"/>
      <c r="B235" s="212"/>
      <c r="C235" s="212"/>
      <c r="D235" s="212"/>
      <c r="E235" s="213"/>
    </row>
    <row r="236" spans="1:5" ht="18">
      <c r="A236" s="18"/>
      <c r="B236" s="226" t="s">
        <v>124</v>
      </c>
      <c r="C236" s="227"/>
      <c r="D236" s="227"/>
      <c r="E236" s="228"/>
    </row>
    <row r="237" spans="1:5" ht="15">
      <c r="A237" s="166">
        <v>14153</v>
      </c>
      <c r="B237" s="174" t="s">
        <v>38</v>
      </c>
      <c r="C237" s="26">
        <v>185537.43</v>
      </c>
      <c r="D237" s="27">
        <v>42518.99437500001</v>
      </c>
      <c r="E237" s="28">
        <v>143018.43562499998</v>
      </c>
    </row>
    <row r="238" spans="1:5" ht="15">
      <c r="A238" s="178"/>
      <c r="B238" s="191" t="s">
        <v>156</v>
      </c>
      <c r="C238" s="198">
        <f>SUM(C237)</f>
        <v>185537.43</v>
      </c>
      <c r="D238" s="198">
        <f>SUM(D237)</f>
        <v>42518.99437500001</v>
      </c>
      <c r="E238" s="198">
        <f>SUM(E237)</f>
        <v>143018.43562499998</v>
      </c>
    </row>
    <row r="239" spans="1:5" ht="15">
      <c r="A239" s="214"/>
      <c r="B239" s="215"/>
      <c r="C239" s="215"/>
      <c r="D239" s="215"/>
      <c r="E239" s="216"/>
    </row>
    <row r="240" spans="1:5" ht="18">
      <c r="A240" s="178"/>
      <c r="B240" s="229" t="s">
        <v>134</v>
      </c>
      <c r="C240" s="230"/>
      <c r="D240" s="230"/>
      <c r="E240" s="231"/>
    </row>
    <row r="241" spans="1:5" ht="15.75" thickBot="1">
      <c r="A241" s="180">
        <v>14155</v>
      </c>
      <c r="B241" s="179" t="s">
        <v>87</v>
      </c>
      <c r="C241" s="181">
        <v>104672.55</v>
      </c>
      <c r="D241" s="182">
        <v>9158.848124999999</v>
      </c>
      <c r="E241" s="200">
        <v>95513.701875</v>
      </c>
    </row>
    <row r="242" spans="1:5" ht="15">
      <c r="A242" s="183"/>
      <c r="B242" s="191" t="s">
        <v>156</v>
      </c>
      <c r="C242" s="199">
        <f>SUM(C241)</f>
        <v>104672.55</v>
      </c>
      <c r="D242" s="199">
        <f>SUM(D241)</f>
        <v>9158.848124999999</v>
      </c>
      <c r="E242" s="199">
        <f>SUM(E241)</f>
        <v>95513.701875</v>
      </c>
    </row>
    <row r="243" spans="1:5" ht="15">
      <c r="A243" s="183"/>
      <c r="B243" s="184"/>
      <c r="C243" s="185"/>
      <c r="D243" s="186"/>
      <c r="E243" s="187"/>
    </row>
    <row r="245" spans="1:5" ht="15.75" thickBot="1">
      <c r="A245" s="154"/>
      <c r="B245" s="154" t="s">
        <v>82</v>
      </c>
      <c r="C245" s="155">
        <f>C242+C238+C234+C222+C218+C163+C158+C149+C143+C138+C100+C96+C92+C60+C55+C50+C44+C38+C34</f>
        <v>3660536.988</v>
      </c>
      <c r="D245" s="155">
        <f>D242+D238+D234+D222+D218+D163+D158+D149+D143+D138+D100+D96+D92+D60+D55+D50+D44+D38+D34</f>
        <v>914350.6155574992</v>
      </c>
      <c r="E245" s="155">
        <f>E242+E238+E234+E222+E218+E163+E158+E149+E143+E138+E100+E96+E92+E60+E55+E50+E44+E38+E34</f>
        <v>2788489.3724425007</v>
      </c>
    </row>
    <row r="246" ht="15.75" thickTop="1"/>
    <row r="247" ht="15">
      <c r="C247" s="188"/>
    </row>
    <row r="249" ht="15">
      <c r="C249" s="189"/>
    </row>
  </sheetData>
  <sheetProtection/>
  <mergeCells count="42">
    <mergeCell ref="B9:E9"/>
    <mergeCell ref="B46:E46"/>
    <mergeCell ref="A4:E4"/>
    <mergeCell ref="A5:E5"/>
    <mergeCell ref="B165:E165"/>
    <mergeCell ref="B220:E220"/>
    <mergeCell ref="B52:E52"/>
    <mergeCell ref="B57:E57"/>
    <mergeCell ref="B62:E62"/>
    <mergeCell ref="B94:E94"/>
    <mergeCell ref="B98:E98"/>
    <mergeCell ref="B102:E102"/>
    <mergeCell ref="A97:E97"/>
    <mergeCell ref="A101:E101"/>
    <mergeCell ref="A35:E35"/>
    <mergeCell ref="A45:E45"/>
    <mergeCell ref="A51:E51"/>
    <mergeCell ref="A56:E56"/>
    <mergeCell ref="A61:E61"/>
    <mergeCell ref="A93:E93"/>
    <mergeCell ref="B40:E40"/>
    <mergeCell ref="B36:E36"/>
    <mergeCell ref="A164:E164"/>
    <mergeCell ref="A219:E219"/>
    <mergeCell ref="B224:E224"/>
    <mergeCell ref="B236:E236"/>
    <mergeCell ref="B240:E240"/>
    <mergeCell ref="A39:E39"/>
    <mergeCell ref="B140:E140"/>
    <mergeCell ref="B145:E145"/>
    <mergeCell ref="B151:E151"/>
    <mergeCell ref="B160:E160"/>
    <mergeCell ref="A1:E1"/>
    <mergeCell ref="A2:E2"/>
    <mergeCell ref="A3:E3"/>
    <mergeCell ref="A223:E223"/>
    <mergeCell ref="A235:E235"/>
    <mergeCell ref="A239:E239"/>
    <mergeCell ref="A139:E139"/>
    <mergeCell ref="A144:E144"/>
    <mergeCell ref="A150:E150"/>
    <mergeCell ref="A159:E159"/>
  </mergeCells>
  <printOptions horizontalCentered="1"/>
  <pageMargins left="0.23" right="0.15748031496062992" top="0.6692913385826772" bottom="0.7480314960629921" header="0.31496062992125984" footer="0.5511811023622047"/>
  <pageSetup horizontalDpi="600" verticalDpi="600" orientation="landscape" scale="73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selection activeCell="A1" sqref="A1:K5"/>
    </sheetView>
  </sheetViews>
  <sheetFormatPr defaultColWidth="11.421875" defaultRowHeight="15"/>
  <cols>
    <col min="1" max="1" width="6.8515625" style="1" bestFit="1" customWidth="1"/>
    <col min="2" max="2" width="49.28125" style="1" customWidth="1"/>
    <col min="3" max="3" width="23.00390625" style="1" bestFit="1" customWidth="1"/>
    <col min="4" max="4" width="9.140625" style="1" bestFit="1" customWidth="1"/>
    <col min="5" max="5" width="7.57421875" style="3" bestFit="1" customWidth="1"/>
    <col min="6" max="6" width="12.7109375" style="1" bestFit="1" customWidth="1"/>
    <col min="7" max="7" width="19.140625" style="6" bestFit="1" customWidth="1"/>
    <col min="8" max="8" width="19.7109375" style="1" bestFit="1" customWidth="1"/>
    <col min="9" max="9" width="13.00390625" style="1" bestFit="1" customWidth="1"/>
    <col min="10" max="10" width="11.28125" style="1" bestFit="1" customWidth="1"/>
    <col min="11" max="11" width="13.00390625" style="1" bestFit="1" customWidth="1"/>
    <col min="12" max="16384" width="11.421875" style="1" customWidth="1"/>
  </cols>
  <sheetData>
    <row r="1" spans="1:11" ht="19.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9.5">
      <c r="A2" s="206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8.75">
      <c r="A3" s="207" t="s">
        <v>84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7.25">
      <c r="A4" s="241" t="s">
        <v>85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ht="17.25">
      <c r="A5" s="241" t="s">
        <v>86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ht="15.75" thickBot="1"/>
    <row r="7" spans="5:10" ht="15.75" thickBot="1">
      <c r="E7" s="242" t="s">
        <v>3</v>
      </c>
      <c r="F7" s="243"/>
      <c r="G7" s="242" t="s">
        <v>4</v>
      </c>
      <c r="H7" s="244"/>
      <c r="J7" s="2"/>
    </row>
    <row r="8" spans="1:11" ht="39" thickBot="1">
      <c r="A8" s="126" t="s">
        <v>5</v>
      </c>
      <c r="B8" s="126" t="s">
        <v>2</v>
      </c>
      <c r="C8" s="126" t="s">
        <v>139</v>
      </c>
      <c r="D8" s="126" t="s">
        <v>138</v>
      </c>
      <c r="E8" s="126" t="s">
        <v>1</v>
      </c>
      <c r="F8" s="127" t="s">
        <v>6</v>
      </c>
      <c r="G8" s="126" t="s">
        <v>1</v>
      </c>
      <c r="H8" s="126" t="s">
        <v>6</v>
      </c>
      <c r="I8" s="128" t="s">
        <v>7</v>
      </c>
      <c r="J8" s="129" t="s">
        <v>81</v>
      </c>
      <c r="K8" s="128" t="s">
        <v>8</v>
      </c>
    </row>
    <row r="9" spans="1:11" ht="26.25" thickBot="1">
      <c r="A9" s="91">
        <v>1</v>
      </c>
      <c r="B9" s="84" t="s">
        <v>43</v>
      </c>
      <c r="C9" s="78" t="s">
        <v>141</v>
      </c>
      <c r="D9" s="147">
        <v>14090</v>
      </c>
      <c r="E9" s="92">
        <v>41806</v>
      </c>
      <c r="F9" s="93">
        <v>1500002399</v>
      </c>
      <c r="G9" s="94" t="s">
        <v>17</v>
      </c>
      <c r="H9" s="95" t="s">
        <v>18</v>
      </c>
      <c r="I9" s="96">
        <f>56404/20*1</f>
        <v>2820.2</v>
      </c>
      <c r="J9" s="97">
        <f>21151.5/20*1</f>
        <v>1057.575</v>
      </c>
      <c r="K9" s="98">
        <f>+I9+J9</f>
        <v>3877.7749999999996</v>
      </c>
    </row>
    <row r="10" spans="1:11" ht="26.25" thickBot="1">
      <c r="A10" s="99">
        <v>1</v>
      </c>
      <c r="B10" s="85" t="s">
        <v>43</v>
      </c>
      <c r="C10" s="78" t="s">
        <v>141</v>
      </c>
      <c r="D10" s="132">
        <v>14091</v>
      </c>
      <c r="E10" s="100">
        <v>41806</v>
      </c>
      <c r="F10" s="101">
        <v>1500002399</v>
      </c>
      <c r="G10" s="102" t="s">
        <v>17</v>
      </c>
      <c r="H10" s="103" t="s">
        <v>18</v>
      </c>
      <c r="I10" s="104">
        <f>56404/20*1</f>
        <v>2820.2</v>
      </c>
      <c r="J10" s="105">
        <f>21151.5/20*1</f>
        <v>1057.575</v>
      </c>
      <c r="K10" s="106">
        <f>+I10+J10</f>
        <v>3877.7749999999996</v>
      </c>
    </row>
    <row r="11" spans="1:11" ht="26.25" thickBot="1">
      <c r="A11" s="99">
        <v>1</v>
      </c>
      <c r="B11" s="85" t="s">
        <v>43</v>
      </c>
      <c r="C11" s="78" t="s">
        <v>141</v>
      </c>
      <c r="D11" s="132">
        <v>14092</v>
      </c>
      <c r="E11" s="100">
        <v>41806</v>
      </c>
      <c r="F11" s="101">
        <v>1500002399</v>
      </c>
      <c r="G11" s="102" t="s">
        <v>17</v>
      </c>
      <c r="H11" s="103" t="s">
        <v>18</v>
      </c>
      <c r="I11" s="104">
        <f>56404/20*1</f>
        <v>2820.2</v>
      </c>
      <c r="J11" s="105">
        <f>21151.5/20*1</f>
        <v>1057.575</v>
      </c>
      <c r="K11" s="106">
        <f>+I11+J11</f>
        <v>3877.7749999999996</v>
      </c>
    </row>
    <row r="12" spans="1:11" ht="15.75" thickBot="1">
      <c r="A12" s="99">
        <v>1</v>
      </c>
      <c r="B12" s="85" t="s">
        <v>30</v>
      </c>
      <c r="C12" s="78" t="s">
        <v>141</v>
      </c>
      <c r="D12" s="133">
        <v>14156</v>
      </c>
      <c r="E12" s="107">
        <v>42186</v>
      </c>
      <c r="F12" s="119">
        <v>1500003003</v>
      </c>
      <c r="G12" s="102">
        <v>42186</v>
      </c>
      <c r="H12" s="119">
        <v>1500003003</v>
      </c>
      <c r="I12" s="109">
        <f>21611.7/3*1</f>
        <v>7203.900000000001</v>
      </c>
      <c r="J12" s="110">
        <f>2251.21875/3*1</f>
        <v>750.40625</v>
      </c>
      <c r="K12" s="111">
        <f>+I12-J12</f>
        <v>6453.493750000001</v>
      </c>
    </row>
    <row r="13" spans="1:11" ht="15">
      <c r="A13" s="99">
        <v>1</v>
      </c>
      <c r="B13" s="85" t="s">
        <v>30</v>
      </c>
      <c r="C13" s="78" t="s">
        <v>141</v>
      </c>
      <c r="D13" s="133">
        <v>14157</v>
      </c>
      <c r="E13" s="107">
        <v>42186</v>
      </c>
      <c r="F13" s="119">
        <v>1500003003</v>
      </c>
      <c r="G13" s="102">
        <v>42186</v>
      </c>
      <c r="H13" s="119">
        <v>1500003003</v>
      </c>
      <c r="I13" s="109">
        <f>21611.7/3*1</f>
        <v>7203.900000000001</v>
      </c>
      <c r="J13" s="110">
        <f>2251.21875/3*1</f>
        <v>750.40625</v>
      </c>
      <c r="K13" s="111">
        <f>+I13-J13</f>
        <v>6453.493750000001</v>
      </c>
    </row>
    <row r="14" spans="1:11" ht="15">
      <c r="A14" s="99">
        <v>1</v>
      </c>
      <c r="B14" s="85" t="s">
        <v>30</v>
      </c>
      <c r="C14" s="79" t="s">
        <v>141</v>
      </c>
      <c r="D14" s="133">
        <v>14158</v>
      </c>
      <c r="E14" s="107">
        <v>42186</v>
      </c>
      <c r="F14" s="119">
        <v>1500003003</v>
      </c>
      <c r="G14" s="102">
        <v>42186</v>
      </c>
      <c r="H14" s="119">
        <v>1500003003</v>
      </c>
      <c r="I14" s="109">
        <f>21611.7/3*1</f>
        <v>7203.900000000001</v>
      </c>
      <c r="J14" s="110">
        <f>2251.21875/3*1</f>
        <v>750.40625</v>
      </c>
      <c r="K14" s="111">
        <f>+I14-J14</f>
        <v>6453.493750000001</v>
      </c>
    </row>
    <row r="15" spans="1:11" ht="15">
      <c r="A15" s="99">
        <v>1</v>
      </c>
      <c r="B15" s="85" t="s">
        <v>29</v>
      </c>
      <c r="C15" s="79" t="s">
        <v>141</v>
      </c>
      <c r="D15" s="133">
        <v>14159</v>
      </c>
      <c r="E15" s="107">
        <v>42186</v>
      </c>
      <c r="F15" s="119">
        <v>1500003003</v>
      </c>
      <c r="G15" s="102">
        <v>42186</v>
      </c>
      <c r="H15" s="119">
        <v>1500003003</v>
      </c>
      <c r="I15" s="109">
        <v>8180.94</v>
      </c>
      <c r="J15" s="110">
        <v>852.18125</v>
      </c>
      <c r="K15" s="111">
        <v>7328.75875</v>
      </c>
    </row>
    <row r="16" spans="1:11" ht="15">
      <c r="A16" s="99">
        <v>1</v>
      </c>
      <c r="B16" s="85" t="s">
        <v>31</v>
      </c>
      <c r="C16" s="79" t="s">
        <v>141</v>
      </c>
      <c r="D16" s="133">
        <v>14160</v>
      </c>
      <c r="E16" s="107">
        <v>42186</v>
      </c>
      <c r="F16" s="119">
        <v>1500003003</v>
      </c>
      <c r="G16" s="102">
        <v>42186</v>
      </c>
      <c r="H16" s="119">
        <v>1500003003</v>
      </c>
      <c r="I16" s="109">
        <v>24271.243</v>
      </c>
      <c r="J16" s="110">
        <v>2528.2544791666664</v>
      </c>
      <c r="K16" s="111">
        <v>21742.988520833333</v>
      </c>
    </row>
    <row r="17" spans="1:11" ht="15">
      <c r="A17" s="99">
        <v>1</v>
      </c>
      <c r="B17" s="85" t="s">
        <v>27</v>
      </c>
      <c r="C17" s="79" t="s">
        <v>141</v>
      </c>
      <c r="D17" s="133">
        <v>14161</v>
      </c>
      <c r="E17" s="107">
        <v>42186</v>
      </c>
      <c r="F17" s="119">
        <v>1500003003</v>
      </c>
      <c r="G17" s="102">
        <v>42186</v>
      </c>
      <c r="H17" s="119">
        <v>1500003003</v>
      </c>
      <c r="I17" s="109">
        <f>15233.328/2*1</f>
        <v>7616.664</v>
      </c>
      <c r="J17" s="110">
        <f>1586.805/2*1</f>
        <v>793.4025</v>
      </c>
      <c r="K17" s="111">
        <f aca="true" t="shared" si="0" ref="K17:K27">+I17-J17</f>
        <v>6823.2615</v>
      </c>
    </row>
    <row r="18" spans="1:11" ht="15">
      <c r="A18" s="99">
        <v>1</v>
      </c>
      <c r="B18" s="85" t="s">
        <v>27</v>
      </c>
      <c r="C18" s="79" t="s">
        <v>141</v>
      </c>
      <c r="D18" s="133">
        <v>14162</v>
      </c>
      <c r="E18" s="107">
        <v>42186</v>
      </c>
      <c r="F18" s="119">
        <v>1500003003</v>
      </c>
      <c r="G18" s="102">
        <v>42186</v>
      </c>
      <c r="H18" s="119">
        <v>1500003003</v>
      </c>
      <c r="I18" s="109">
        <f>15233.328/2*1</f>
        <v>7616.664</v>
      </c>
      <c r="J18" s="110">
        <f>1586.805/2*1</f>
        <v>793.4025</v>
      </c>
      <c r="K18" s="111">
        <f t="shared" si="0"/>
        <v>6823.2615</v>
      </c>
    </row>
    <row r="19" spans="1:11" ht="15">
      <c r="A19" s="99">
        <v>1</v>
      </c>
      <c r="B19" s="85" t="s">
        <v>22</v>
      </c>
      <c r="C19" s="79" t="s">
        <v>141</v>
      </c>
      <c r="D19" s="133">
        <v>14163</v>
      </c>
      <c r="E19" s="107">
        <v>42186</v>
      </c>
      <c r="F19" s="119">
        <v>1500003005</v>
      </c>
      <c r="G19" s="102">
        <v>42186</v>
      </c>
      <c r="H19" s="119">
        <v>1500003005</v>
      </c>
      <c r="I19" s="109">
        <f>42870.0372/2*1</f>
        <v>21435.0186</v>
      </c>
      <c r="J19" s="110">
        <f>4465.628875/2*1</f>
        <v>2232.8144375</v>
      </c>
      <c r="K19" s="111">
        <f t="shared" si="0"/>
        <v>19202.2041625</v>
      </c>
    </row>
    <row r="20" spans="1:11" ht="15">
      <c r="A20" s="99">
        <v>1</v>
      </c>
      <c r="B20" s="85" t="s">
        <v>20</v>
      </c>
      <c r="C20" s="79" t="s">
        <v>141</v>
      </c>
      <c r="D20" s="133">
        <v>14164</v>
      </c>
      <c r="E20" s="107">
        <v>42186</v>
      </c>
      <c r="F20" s="119">
        <v>1500003005</v>
      </c>
      <c r="G20" s="102">
        <v>42186</v>
      </c>
      <c r="H20" s="119">
        <v>1500003005</v>
      </c>
      <c r="I20" s="109">
        <f>49100.272/3*1</f>
        <v>16366.757333333333</v>
      </c>
      <c r="J20" s="110">
        <f>5114.61166666667/3*1</f>
        <v>1704.8705555555568</v>
      </c>
      <c r="K20" s="111">
        <f t="shared" si="0"/>
        <v>14661.886777777776</v>
      </c>
    </row>
    <row r="21" spans="1:11" ht="15">
      <c r="A21" s="99">
        <v>1</v>
      </c>
      <c r="B21" s="85" t="s">
        <v>21</v>
      </c>
      <c r="C21" s="79" t="s">
        <v>141</v>
      </c>
      <c r="D21" s="133">
        <v>14165</v>
      </c>
      <c r="E21" s="107">
        <v>42186</v>
      </c>
      <c r="F21" s="119">
        <v>1500003005</v>
      </c>
      <c r="G21" s="102">
        <v>42186</v>
      </c>
      <c r="H21" s="119">
        <v>1500003005</v>
      </c>
      <c r="I21" s="109">
        <f>32787.5979999999/2*1</f>
        <v>16393.79899999995</v>
      </c>
      <c r="J21" s="110">
        <f>3415.37479166667/2*1</f>
        <v>1707.687395833335</v>
      </c>
      <c r="K21" s="111">
        <f t="shared" si="0"/>
        <v>14686.111604166617</v>
      </c>
    </row>
    <row r="22" spans="1:11" ht="25.5">
      <c r="A22" s="99">
        <v>1</v>
      </c>
      <c r="B22" s="86" t="s">
        <v>56</v>
      </c>
      <c r="C22" s="79" t="s">
        <v>141</v>
      </c>
      <c r="D22" s="134">
        <v>14166</v>
      </c>
      <c r="E22" s="100">
        <v>42186</v>
      </c>
      <c r="F22" s="119">
        <v>1500003005</v>
      </c>
      <c r="G22" s="121">
        <v>42186</v>
      </c>
      <c r="H22" s="119">
        <v>1500003005</v>
      </c>
      <c r="I22" s="104">
        <f>58881.056/2*1</f>
        <v>29440.528</v>
      </c>
      <c r="J22" s="105">
        <f>6133.44333333333/2*1</f>
        <v>3066.721666666665</v>
      </c>
      <c r="K22" s="106">
        <f t="shared" si="0"/>
        <v>26373.806333333334</v>
      </c>
    </row>
    <row r="23" spans="1:11" ht="15">
      <c r="A23" s="99">
        <v>1</v>
      </c>
      <c r="B23" s="86" t="s">
        <v>54</v>
      </c>
      <c r="C23" s="79" t="s">
        <v>141</v>
      </c>
      <c r="D23" s="134">
        <v>14167</v>
      </c>
      <c r="E23" s="100">
        <v>42186</v>
      </c>
      <c r="F23" s="119">
        <v>1500003005</v>
      </c>
      <c r="G23" s="121">
        <v>42186</v>
      </c>
      <c r="H23" s="119">
        <v>1500003005</v>
      </c>
      <c r="I23" s="104">
        <f>56630.56/8*1</f>
        <v>7078.82</v>
      </c>
      <c r="J23" s="105">
        <f>737.375*1</f>
        <v>737.375</v>
      </c>
      <c r="K23" s="106">
        <f t="shared" si="0"/>
        <v>6341.445</v>
      </c>
    </row>
    <row r="24" spans="1:11" ht="15">
      <c r="A24" s="99">
        <v>1</v>
      </c>
      <c r="B24" s="86" t="s">
        <v>54</v>
      </c>
      <c r="C24" s="79" t="s">
        <v>141</v>
      </c>
      <c r="D24" s="134">
        <v>14168</v>
      </c>
      <c r="E24" s="100">
        <v>42186</v>
      </c>
      <c r="F24" s="119">
        <v>1500003005</v>
      </c>
      <c r="G24" s="121">
        <v>42186</v>
      </c>
      <c r="H24" s="119">
        <v>1500003005</v>
      </c>
      <c r="I24" s="104">
        <f>56630.56/8*1</f>
        <v>7078.82</v>
      </c>
      <c r="J24" s="105">
        <f>737.375*1</f>
        <v>737.375</v>
      </c>
      <c r="K24" s="106">
        <f t="shared" si="0"/>
        <v>6341.445</v>
      </c>
    </row>
    <row r="25" spans="1:11" ht="15">
      <c r="A25" s="99">
        <v>1</v>
      </c>
      <c r="B25" s="86" t="s">
        <v>54</v>
      </c>
      <c r="C25" s="79" t="s">
        <v>141</v>
      </c>
      <c r="D25" s="134">
        <v>14169</v>
      </c>
      <c r="E25" s="100">
        <v>42186</v>
      </c>
      <c r="F25" s="119">
        <v>1500003005</v>
      </c>
      <c r="G25" s="121">
        <v>42186</v>
      </c>
      <c r="H25" s="119">
        <v>1500003005</v>
      </c>
      <c r="I25" s="104">
        <f>56630.56/8*1</f>
        <v>7078.82</v>
      </c>
      <c r="J25" s="105">
        <f>737.375*1</f>
        <v>737.375</v>
      </c>
      <c r="K25" s="106">
        <f t="shared" si="0"/>
        <v>6341.445</v>
      </c>
    </row>
    <row r="26" spans="1:11" ht="25.5">
      <c r="A26" s="99">
        <v>1</v>
      </c>
      <c r="B26" s="86" t="s">
        <v>88</v>
      </c>
      <c r="C26" s="79" t="s">
        <v>141</v>
      </c>
      <c r="D26" s="134">
        <v>14170</v>
      </c>
      <c r="E26" s="100">
        <v>42186</v>
      </c>
      <c r="F26" s="119">
        <v>1500003005</v>
      </c>
      <c r="G26" s="121">
        <v>42186</v>
      </c>
      <c r="H26" s="119">
        <v>1500003005</v>
      </c>
      <c r="I26" s="104">
        <f>115549.38/6*1</f>
        <v>19258.23</v>
      </c>
      <c r="J26" s="105">
        <f>12036.41/6*1</f>
        <v>2006.0683333333334</v>
      </c>
      <c r="K26" s="106">
        <f t="shared" si="0"/>
        <v>17252.161666666667</v>
      </c>
    </row>
    <row r="27" spans="1:11" ht="25.5">
      <c r="A27" s="99">
        <v>1</v>
      </c>
      <c r="B27" s="86" t="s">
        <v>88</v>
      </c>
      <c r="C27" s="79" t="s">
        <v>141</v>
      </c>
      <c r="D27" s="134">
        <v>14171</v>
      </c>
      <c r="E27" s="100">
        <v>42186</v>
      </c>
      <c r="F27" s="119">
        <v>1500003005</v>
      </c>
      <c r="G27" s="121">
        <v>42186</v>
      </c>
      <c r="H27" s="119">
        <v>1500003005</v>
      </c>
      <c r="I27" s="104">
        <f>115549.38/6*1</f>
        <v>19258.23</v>
      </c>
      <c r="J27" s="105">
        <f>12036.41/6*1</f>
        <v>2006.0683333333334</v>
      </c>
      <c r="K27" s="106">
        <f t="shared" si="0"/>
        <v>17252.161666666667</v>
      </c>
    </row>
    <row r="28" spans="1:11" ht="15">
      <c r="A28" s="99">
        <v>1</v>
      </c>
      <c r="B28" s="85" t="s">
        <v>25</v>
      </c>
      <c r="C28" s="79" t="s">
        <v>141</v>
      </c>
      <c r="D28" s="133">
        <v>14172</v>
      </c>
      <c r="E28" s="107">
        <v>42186</v>
      </c>
      <c r="F28" s="119">
        <v>1500003003</v>
      </c>
      <c r="G28" s="102">
        <v>42186</v>
      </c>
      <c r="H28" s="119">
        <v>1500003003</v>
      </c>
      <c r="I28" s="109">
        <v>3068</v>
      </c>
      <c r="J28" s="110">
        <v>319.5833333333333</v>
      </c>
      <c r="K28" s="111">
        <v>2748.4166666666665</v>
      </c>
    </row>
    <row r="29" spans="1:11" ht="15">
      <c r="A29" s="99">
        <v>1</v>
      </c>
      <c r="B29" s="85" t="s">
        <v>26</v>
      </c>
      <c r="C29" s="79" t="s">
        <v>141</v>
      </c>
      <c r="D29" s="133">
        <v>14173</v>
      </c>
      <c r="E29" s="107">
        <v>42186</v>
      </c>
      <c r="F29" s="119">
        <v>1500003003</v>
      </c>
      <c r="G29" s="102">
        <v>42186</v>
      </c>
      <c r="H29" s="119">
        <v>1500003003</v>
      </c>
      <c r="I29" s="109">
        <f>13027.2/2*1</f>
        <v>6513.6</v>
      </c>
      <c r="J29" s="110">
        <f>678.5*1</f>
        <v>678.5</v>
      </c>
      <c r="K29" s="111">
        <f>+I29-J29</f>
        <v>5835.1</v>
      </c>
    </row>
    <row r="30" spans="1:11" ht="15">
      <c r="A30" s="99">
        <v>1</v>
      </c>
      <c r="B30" s="85" t="s">
        <v>26</v>
      </c>
      <c r="C30" s="79" t="s">
        <v>141</v>
      </c>
      <c r="D30" s="133">
        <v>14174</v>
      </c>
      <c r="E30" s="107">
        <v>42186</v>
      </c>
      <c r="F30" s="119">
        <v>1500003003</v>
      </c>
      <c r="G30" s="102">
        <v>42186</v>
      </c>
      <c r="H30" s="119">
        <v>1500003003</v>
      </c>
      <c r="I30" s="109">
        <f>13027.2/2*1</f>
        <v>6513.6</v>
      </c>
      <c r="J30" s="110">
        <f>678.5*1</f>
        <v>678.5</v>
      </c>
      <c r="K30" s="111">
        <f>+I30-J30</f>
        <v>5835.1</v>
      </c>
    </row>
    <row r="31" spans="1:11" ht="15">
      <c r="A31" s="99">
        <v>1</v>
      </c>
      <c r="B31" s="85" t="s">
        <v>24</v>
      </c>
      <c r="C31" s="79" t="s">
        <v>141</v>
      </c>
      <c r="D31" s="133">
        <v>14175</v>
      </c>
      <c r="E31" s="107">
        <v>42186</v>
      </c>
      <c r="F31" s="119">
        <v>1500003003</v>
      </c>
      <c r="G31" s="102">
        <v>42186</v>
      </c>
      <c r="H31" s="119">
        <v>1500003003</v>
      </c>
      <c r="I31" s="109">
        <f>36816/5*1</f>
        <v>7363.2</v>
      </c>
      <c r="J31" s="110">
        <f>767*1</f>
        <v>767</v>
      </c>
      <c r="K31" s="111">
        <f>+I31-J31</f>
        <v>6596.2</v>
      </c>
    </row>
    <row r="32" spans="1:11" ht="15">
      <c r="A32" s="99">
        <v>1</v>
      </c>
      <c r="B32" s="85" t="s">
        <v>24</v>
      </c>
      <c r="C32" s="79" t="s">
        <v>141</v>
      </c>
      <c r="D32" s="133">
        <v>14176</v>
      </c>
      <c r="E32" s="107">
        <v>42186</v>
      </c>
      <c r="F32" s="119">
        <v>1500003003</v>
      </c>
      <c r="G32" s="102">
        <v>42186</v>
      </c>
      <c r="H32" s="119">
        <v>1500003003</v>
      </c>
      <c r="I32" s="109">
        <f>36816/5*1</f>
        <v>7363.2</v>
      </c>
      <c r="J32" s="110">
        <f>767*1</f>
        <v>767</v>
      </c>
      <c r="K32" s="111">
        <f>+I32-J32</f>
        <v>6596.2</v>
      </c>
    </row>
    <row r="33" spans="1:11" ht="15">
      <c r="A33" s="99">
        <v>1</v>
      </c>
      <c r="B33" s="86" t="s">
        <v>11</v>
      </c>
      <c r="C33" s="80" t="s">
        <v>115</v>
      </c>
      <c r="D33" s="134">
        <v>14147</v>
      </c>
      <c r="E33" s="100">
        <v>42012</v>
      </c>
      <c r="F33" s="112">
        <v>5260</v>
      </c>
      <c r="G33" s="113">
        <v>42061</v>
      </c>
      <c r="H33" s="103" t="s">
        <v>12</v>
      </c>
      <c r="I33" s="105">
        <v>13747</v>
      </c>
      <c r="J33" s="110">
        <v>3150.354166666667</v>
      </c>
      <c r="K33" s="111">
        <v>10596.645833333332</v>
      </c>
    </row>
    <row r="34" spans="1:11" ht="25.5">
      <c r="A34" s="99">
        <v>1</v>
      </c>
      <c r="B34" s="85" t="s">
        <v>69</v>
      </c>
      <c r="C34" s="79" t="s">
        <v>143</v>
      </c>
      <c r="D34" s="133">
        <v>14148</v>
      </c>
      <c r="E34" s="114">
        <v>42012</v>
      </c>
      <c r="F34" s="112">
        <v>5261</v>
      </c>
      <c r="G34" s="115">
        <v>42012</v>
      </c>
      <c r="H34" s="116" t="s">
        <v>70</v>
      </c>
      <c r="I34" s="117">
        <f>5605*1</f>
        <v>5605</v>
      </c>
      <c r="J34" s="110">
        <f>1541.375/2*1</f>
        <v>770.6875</v>
      </c>
      <c r="K34" s="111">
        <f>+I34-J34</f>
        <v>4834.3125</v>
      </c>
    </row>
    <row r="35" spans="1:11" ht="25.5">
      <c r="A35" s="99">
        <v>1</v>
      </c>
      <c r="B35" s="85" t="s">
        <v>69</v>
      </c>
      <c r="C35" s="79" t="s">
        <v>143</v>
      </c>
      <c r="D35" s="133">
        <v>14149</v>
      </c>
      <c r="E35" s="114">
        <v>42012</v>
      </c>
      <c r="F35" s="112">
        <v>5261</v>
      </c>
      <c r="G35" s="115">
        <v>42012</v>
      </c>
      <c r="H35" s="116" t="s">
        <v>70</v>
      </c>
      <c r="I35" s="117">
        <f>5605*1</f>
        <v>5605</v>
      </c>
      <c r="J35" s="110">
        <f>1541.375/2*1</f>
        <v>770.6875</v>
      </c>
      <c r="K35" s="111">
        <f>+I35-J35</f>
        <v>4834.3125</v>
      </c>
    </row>
    <row r="36" spans="1:11" ht="25.5">
      <c r="A36" s="99">
        <v>1</v>
      </c>
      <c r="B36" s="85" t="s">
        <v>72</v>
      </c>
      <c r="C36" s="79" t="s">
        <v>143</v>
      </c>
      <c r="D36" s="133">
        <v>14154</v>
      </c>
      <c r="E36" s="114">
        <v>42080</v>
      </c>
      <c r="F36" s="112">
        <v>1500000245</v>
      </c>
      <c r="G36" s="115">
        <v>42095</v>
      </c>
      <c r="H36" s="116" t="s">
        <v>70</v>
      </c>
      <c r="I36" s="117">
        <v>5723</v>
      </c>
      <c r="J36" s="110">
        <v>572.3000000000001</v>
      </c>
      <c r="K36" s="111">
        <f>+I36-J36</f>
        <v>5150.7</v>
      </c>
    </row>
    <row r="37" spans="1:11" ht="15">
      <c r="A37" s="99">
        <v>1</v>
      </c>
      <c r="B37" s="86" t="s">
        <v>9</v>
      </c>
      <c r="C37" s="80" t="s">
        <v>147</v>
      </c>
      <c r="D37" s="90">
        <v>12910</v>
      </c>
      <c r="E37" s="100">
        <v>42024</v>
      </c>
      <c r="F37" s="112">
        <v>2794</v>
      </c>
      <c r="G37" s="113">
        <v>42044</v>
      </c>
      <c r="H37" s="103" t="s">
        <v>10</v>
      </c>
      <c r="I37" s="105">
        <v>14702.8</v>
      </c>
      <c r="J37" s="110">
        <v>3369.391666666667</v>
      </c>
      <c r="K37" s="111">
        <v>11333.408333333333</v>
      </c>
    </row>
    <row r="38" spans="1:11" ht="15">
      <c r="A38" s="99">
        <v>1</v>
      </c>
      <c r="B38" s="86" t="s">
        <v>57</v>
      </c>
      <c r="C38" s="80" t="s">
        <v>147</v>
      </c>
      <c r="D38" s="134">
        <v>14215</v>
      </c>
      <c r="E38" s="100">
        <v>42318</v>
      </c>
      <c r="F38" s="119">
        <v>1500003149</v>
      </c>
      <c r="G38" s="113">
        <v>42333</v>
      </c>
      <c r="H38" s="116" t="s">
        <v>58</v>
      </c>
      <c r="I38" s="104">
        <v>8234.04</v>
      </c>
      <c r="J38" s="105">
        <v>171.54250000000002</v>
      </c>
      <c r="K38" s="106">
        <v>8062.497500000001</v>
      </c>
    </row>
    <row r="39" spans="1:11" ht="15">
      <c r="A39" s="99">
        <v>1</v>
      </c>
      <c r="B39" s="86" t="s">
        <v>59</v>
      </c>
      <c r="C39" s="80" t="s">
        <v>147</v>
      </c>
      <c r="D39" s="134">
        <v>14216</v>
      </c>
      <c r="E39" s="100">
        <v>42318</v>
      </c>
      <c r="F39" s="119">
        <v>1500003149</v>
      </c>
      <c r="G39" s="113">
        <v>42333</v>
      </c>
      <c r="H39" s="116" t="s">
        <v>58</v>
      </c>
      <c r="I39" s="104">
        <v>8234.04</v>
      </c>
      <c r="J39" s="105">
        <v>171.54250000000002</v>
      </c>
      <c r="K39" s="106">
        <v>8062.497500000001</v>
      </c>
    </row>
    <row r="40" spans="1:11" ht="25.5">
      <c r="A40" s="99">
        <v>1</v>
      </c>
      <c r="B40" s="87" t="s">
        <v>65</v>
      </c>
      <c r="C40" s="80" t="s">
        <v>125</v>
      </c>
      <c r="D40" s="135">
        <v>14151</v>
      </c>
      <c r="E40" s="107">
        <v>42013</v>
      </c>
      <c r="F40" s="112" t="s">
        <v>66</v>
      </c>
      <c r="G40" s="115">
        <v>42013</v>
      </c>
      <c r="H40" s="116" t="s">
        <v>14</v>
      </c>
      <c r="I40" s="118">
        <v>9600</v>
      </c>
      <c r="J40" s="110">
        <v>1320</v>
      </c>
      <c r="K40" s="111">
        <f>+I40-J40</f>
        <v>8280</v>
      </c>
    </row>
    <row r="41" spans="1:11" ht="25.5">
      <c r="A41" s="99">
        <v>1</v>
      </c>
      <c r="B41" s="86" t="s">
        <v>13</v>
      </c>
      <c r="C41" s="80" t="s">
        <v>125</v>
      </c>
      <c r="D41" s="134">
        <v>14217</v>
      </c>
      <c r="E41" s="100">
        <v>42353</v>
      </c>
      <c r="F41" s="112">
        <v>1455</v>
      </c>
      <c r="G41" s="113">
        <v>42014</v>
      </c>
      <c r="H41" s="103" t="s">
        <v>14</v>
      </c>
      <c r="I41" s="105">
        <v>6675.26</v>
      </c>
      <c r="J41" s="110">
        <v>1529.7470833333332</v>
      </c>
      <c r="K41" s="111">
        <v>5145.512916666667</v>
      </c>
    </row>
    <row r="42" spans="1:11" ht="25.5">
      <c r="A42" s="99">
        <v>1</v>
      </c>
      <c r="B42" s="85" t="s">
        <v>71</v>
      </c>
      <c r="C42" s="79" t="s">
        <v>127</v>
      </c>
      <c r="D42" s="133">
        <v>14150</v>
      </c>
      <c r="E42" s="114">
        <v>42012</v>
      </c>
      <c r="F42" s="112">
        <v>5263</v>
      </c>
      <c r="G42" s="115">
        <v>42012</v>
      </c>
      <c r="H42" s="116" t="s">
        <v>42</v>
      </c>
      <c r="I42" s="117">
        <v>5605</v>
      </c>
      <c r="J42" s="110">
        <v>770.6875</v>
      </c>
      <c r="K42" s="111">
        <f>+I42-J42</f>
        <v>4834.3125</v>
      </c>
    </row>
    <row r="43" spans="1:11" ht="25.5">
      <c r="A43" s="99">
        <v>1</v>
      </c>
      <c r="B43" s="86" t="s">
        <v>41</v>
      </c>
      <c r="C43" s="80" t="s">
        <v>127</v>
      </c>
      <c r="D43" s="134">
        <v>14152</v>
      </c>
      <c r="E43" s="100">
        <v>42018</v>
      </c>
      <c r="F43" s="119">
        <v>1500000126</v>
      </c>
      <c r="G43" s="113">
        <v>42023</v>
      </c>
      <c r="H43" s="116" t="s">
        <v>42</v>
      </c>
      <c r="I43" s="104">
        <v>3298.1</v>
      </c>
      <c r="J43" s="105">
        <v>755.8145833333333</v>
      </c>
      <c r="K43" s="106">
        <v>2542.2854166666666</v>
      </c>
    </row>
    <row r="44" spans="1:11" ht="15">
      <c r="A44" s="99">
        <v>1</v>
      </c>
      <c r="B44" s="85" t="s">
        <v>67</v>
      </c>
      <c r="C44" s="79" t="s">
        <v>129</v>
      </c>
      <c r="D44" s="90">
        <v>12671</v>
      </c>
      <c r="E44" s="114">
        <v>42186</v>
      </c>
      <c r="F44" s="112">
        <v>1500003005</v>
      </c>
      <c r="G44" s="122">
        <v>42186</v>
      </c>
      <c r="H44" s="112">
        <v>1500003005</v>
      </c>
      <c r="I44" s="117">
        <v>4633.505999999999</v>
      </c>
      <c r="J44" s="110">
        <v>289.59412499999996</v>
      </c>
      <c r="K44" s="111">
        <f aca="true" t="shared" si="1" ref="K44:K59">+I44-J44</f>
        <v>4343.911875</v>
      </c>
    </row>
    <row r="45" spans="1:11" ht="25.5">
      <c r="A45" s="99">
        <v>1</v>
      </c>
      <c r="B45" s="86" t="s">
        <v>88</v>
      </c>
      <c r="C45" s="79" t="s">
        <v>129</v>
      </c>
      <c r="D45" s="90">
        <v>12920</v>
      </c>
      <c r="E45" s="100">
        <v>42186</v>
      </c>
      <c r="F45" s="119">
        <v>1500003005</v>
      </c>
      <c r="G45" s="121">
        <v>42186</v>
      </c>
      <c r="H45" s="119">
        <v>1500003005</v>
      </c>
      <c r="I45" s="104">
        <f>115549.38/6*1</f>
        <v>19258.23</v>
      </c>
      <c r="J45" s="105">
        <f>12036.41/6*1</f>
        <v>2006.0683333333334</v>
      </c>
      <c r="K45" s="106">
        <f t="shared" si="1"/>
        <v>17252.161666666667</v>
      </c>
    </row>
    <row r="46" spans="1:11" ht="25.5">
      <c r="A46" s="99">
        <v>1</v>
      </c>
      <c r="B46" s="86" t="s">
        <v>88</v>
      </c>
      <c r="C46" s="79" t="s">
        <v>129</v>
      </c>
      <c r="D46" s="90">
        <v>12921</v>
      </c>
      <c r="E46" s="100">
        <v>42186</v>
      </c>
      <c r="F46" s="119">
        <v>1500003005</v>
      </c>
      <c r="G46" s="121">
        <v>42186</v>
      </c>
      <c r="H46" s="119">
        <v>1500003005</v>
      </c>
      <c r="I46" s="104">
        <f>115549.38/6*1</f>
        <v>19258.23</v>
      </c>
      <c r="J46" s="105">
        <f>12036.41/6*1</f>
        <v>2006.0683333333334</v>
      </c>
      <c r="K46" s="106">
        <f t="shared" si="1"/>
        <v>17252.161666666667</v>
      </c>
    </row>
    <row r="47" spans="1:11" ht="25.5">
      <c r="A47" s="99">
        <v>1</v>
      </c>
      <c r="B47" s="86" t="s">
        <v>88</v>
      </c>
      <c r="C47" s="79" t="s">
        <v>129</v>
      </c>
      <c r="D47" s="90">
        <v>12922</v>
      </c>
      <c r="E47" s="100">
        <v>42186</v>
      </c>
      <c r="F47" s="119">
        <v>1500003005</v>
      </c>
      <c r="G47" s="121">
        <v>42186</v>
      </c>
      <c r="H47" s="119">
        <v>1500003005</v>
      </c>
      <c r="I47" s="104">
        <f>115549.38/6*1</f>
        <v>19258.23</v>
      </c>
      <c r="J47" s="105">
        <f>12036.41/6*1</f>
        <v>2006.0683333333334</v>
      </c>
      <c r="K47" s="106">
        <f t="shared" si="1"/>
        <v>17252.161666666667</v>
      </c>
    </row>
    <row r="48" spans="1:11" ht="25.5">
      <c r="A48" s="99">
        <v>1</v>
      </c>
      <c r="B48" s="86" t="s">
        <v>88</v>
      </c>
      <c r="C48" s="79" t="s">
        <v>129</v>
      </c>
      <c r="D48" s="90">
        <v>12923</v>
      </c>
      <c r="E48" s="100">
        <v>42186</v>
      </c>
      <c r="F48" s="119">
        <v>1500003005</v>
      </c>
      <c r="G48" s="121">
        <v>42186</v>
      </c>
      <c r="H48" s="119">
        <v>1500003005</v>
      </c>
      <c r="I48" s="104">
        <f>115549.38/6*1</f>
        <v>19258.23</v>
      </c>
      <c r="J48" s="105">
        <f>12036.41/6*1</f>
        <v>2006.0683333333334</v>
      </c>
      <c r="K48" s="106">
        <f t="shared" si="1"/>
        <v>17252.161666666667</v>
      </c>
    </row>
    <row r="49" spans="1:11" ht="15">
      <c r="A49" s="99">
        <v>1</v>
      </c>
      <c r="B49" s="86" t="s">
        <v>54</v>
      </c>
      <c r="C49" s="79" t="s">
        <v>129</v>
      </c>
      <c r="D49" s="90">
        <v>12924</v>
      </c>
      <c r="E49" s="100">
        <v>42186</v>
      </c>
      <c r="F49" s="119">
        <v>1500003005</v>
      </c>
      <c r="G49" s="121">
        <v>42186</v>
      </c>
      <c r="H49" s="119">
        <v>1500003005</v>
      </c>
      <c r="I49" s="104">
        <f>56630.56/8*1</f>
        <v>7078.82</v>
      </c>
      <c r="J49" s="105">
        <f>737.375*1</f>
        <v>737.375</v>
      </c>
      <c r="K49" s="106">
        <f t="shared" si="1"/>
        <v>6341.445</v>
      </c>
    </row>
    <row r="50" spans="1:11" ht="15">
      <c r="A50" s="99">
        <v>1</v>
      </c>
      <c r="B50" s="86" t="s">
        <v>54</v>
      </c>
      <c r="C50" s="79" t="s">
        <v>129</v>
      </c>
      <c r="D50" s="90">
        <v>12925</v>
      </c>
      <c r="E50" s="100">
        <v>42186</v>
      </c>
      <c r="F50" s="119">
        <v>1500003005</v>
      </c>
      <c r="G50" s="121">
        <v>42186</v>
      </c>
      <c r="H50" s="119">
        <v>1500003005</v>
      </c>
      <c r="I50" s="104">
        <f>56630.56/8*1</f>
        <v>7078.82</v>
      </c>
      <c r="J50" s="105">
        <f>737.375*1</f>
        <v>737.375</v>
      </c>
      <c r="K50" s="106">
        <f t="shared" si="1"/>
        <v>6341.445</v>
      </c>
    </row>
    <row r="51" spans="1:11" ht="15">
      <c r="A51" s="99">
        <v>1</v>
      </c>
      <c r="B51" s="86" t="s">
        <v>54</v>
      </c>
      <c r="C51" s="79" t="s">
        <v>129</v>
      </c>
      <c r="D51" s="90">
        <v>12926</v>
      </c>
      <c r="E51" s="100">
        <v>42186</v>
      </c>
      <c r="F51" s="119">
        <v>1500003005</v>
      </c>
      <c r="G51" s="121">
        <v>42186</v>
      </c>
      <c r="H51" s="119">
        <v>1500003005</v>
      </c>
      <c r="I51" s="104">
        <f>56630.56/8*1</f>
        <v>7078.82</v>
      </c>
      <c r="J51" s="105">
        <f>737.375*1</f>
        <v>737.375</v>
      </c>
      <c r="K51" s="106">
        <f t="shared" si="1"/>
        <v>6341.445</v>
      </c>
    </row>
    <row r="52" spans="1:11" ht="15">
      <c r="A52" s="99">
        <v>1</v>
      </c>
      <c r="B52" s="86" t="s">
        <v>54</v>
      </c>
      <c r="C52" s="79" t="s">
        <v>129</v>
      </c>
      <c r="D52" s="90">
        <v>12927</v>
      </c>
      <c r="E52" s="100">
        <v>42186</v>
      </c>
      <c r="F52" s="119">
        <v>1500003005</v>
      </c>
      <c r="G52" s="121">
        <v>42186</v>
      </c>
      <c r="H52" s="119">
        <v>1500003005</v>
      </c>
      <c r="I52" s="104">
        <f>56630.56/8*1</f>
        <v>7078.82</v>
      </c>
      <c r="J52" s="105">
        <f>737.375*1</f>
        <v>737.375</v>
      </c>
      <c r="K52" s="106">
        <f t="shared" si="1"/>
        <v>6341.445</v>
      </c>
    </row>
    <row r="53" spans="1:14" ht="15">
      <c r="A53" s="99">
        <v>1</v>
      </c>
      <c r="B53" s="86" t="s">
        <v>54</v>
      </c>
      <c r="C53" s="79" t="s">
        <v>129</v>
      </c>
      <c r="D53" s="90">
        <v>12928</v>
      </c>
      <c r="E53" s="100">
        <v>42186</v>
      </c>
      <c r="F53" s="119">
        <v>1500003005</v>
      </c>
      <c r="G53" s="121">
        <v>42186</v>
      </c>
      <c r="H53" s="119">
        <v>1500003005</v>
      </c>
      <c r="I53" s="104">
        <f>56630.56/8*1</f>
        <v>7078.82</v>
      </c>
      <c r="J53" s="105">
        <f>737.375*1</f>
        <v>737.375</v>
      </c>
      <c r="K53" s="106">
        <f t="shared" si="1"/>
        <v>6341.445</v>
      </c>
      <c r="N53" s="4"/>
    </row>
    <row r="54" spans="1:14" ht="15">
      <c r="A54" s="99">
        <v>1</v>
      </c>
      <c r="B54" s="85" t="s">
        <v>20</v>
      </c>
      <c r="C54" s="79" t="s">
        <v>129</v>
      </c>
      <c r="D54" s="90">
        <v>12929</v>
      </c>
      <c r="E54" s="107">
        <v>42186</v>
      </c>
      <c r="F54" s="119">
        <v>1500003005</v>
      </c>
      <c r="G54" s="102">
        <v>42186</v>
      </c>
      <c r="H54" s="119">
        <v>1500003005</v>
      </c>
      <c r="I54" s="109">
        <f>49100.272/3*1</f>
        <v>16366.757333333333</v>
      </c>
      <c r="J54" s="110">
        <f>5114.61166666667/3*1</f>
        <v>1704.8705555555568</v>
      </c>
      <c r="K54" s="111">
        <f t="shared" si="1"/>
        <v>14661.886777777776</v>
      </c>
      <c r="N54" s="4"/>
    </row>
    <row r="55" spans="1:14" ht="15">
      <c r="A55" s="99">
        <v>1</v>
      </c>
      <c r="B55" s="85" t="s">
        <v>20</v>
      </c>
      <c r="C55" s="79" t="s">
        <v>129</v>
      </c>
      <c r="D55" s="90">
        <v>12930</v>
      </c>
      <c r="E55" s="107">
        <v>42186</v>
      </c>
      <c r="F55" s="119">
        <v>1500003005</v>
      </c>
      <c r="G55" s="102">
        <v>42186</v>
      </c>
      <c r="H55" s="119">
        <v>1500003005</v>
      </c>
      <c r="I55" s="109">
        <f>49100.272/3*1</f>
        <v>16366.757333333333</v>
      </c>
      <c r="J55" s="110">
        <f>5114.61166666667/3*1</f>
        <v>1704.8705555555568</v>
      </c>
      <c r="K55" s="111">
        <f t="shared" si="1"/>
        <v>14661.886777777776</v>
      </c>
      <c r="N55" s="4"/>
    </row>
    <row r="56" spans="1:14" ht="15">
      <c r="A56" s="99">
        <v>1</v>
      </c>
      <c r="B56" s="85" t="s">
        <v>28</v>
      </c>
      <c r="C56" s="79" t="s">
        <v>129</v>
      </c>
      <c r="D56" s="90">
        <v>12963</v>
      </c>
      <c r="E56" s="107">
        <v>42186</v>
      </c>
      <c r="F56" s="119">
        <v>1500003003</v>
      </c>
      <c r="G56" s="102">
        <v>42186</v>
      </c>
      <c r="H56" s="119">
        <v>1500003003</v>
      </c>
      <c r="I56" s="109">
        <f>23521.1288/4*1</f>
        <v>5880.2822</v>
      </c>
      <c r="J56" s="110">
        <f>2450.11758333333/4*1</f>
        <v>612.5293958333325</v>
      </c>
      <c r="K56" s="111">
        <f t="shared" si="1"/>
        <v>5267.752804166667</v>
      </c>
      <c r="N56" s="4"/>
    </row>
    <row r="57" spans="1:14" ht="15">
      <c r="A57" s="99">
        <v>1</v>
      </c>
      <c r="B57" s="85" t="s">
        <v>28</v>
      </c>
      <c r="C57" s="79" t="s">
        <v>129</v>
      </c>
      <c r="D57" s="90">
        <v>12964</v>
      </c>
      <c r="E57" s="107">
        <v>42186</v>
      </c>
      <c r="F57" s="119">
        <v>1500003003</v>
      </c>
      <c r="G57" s="102">
        <v>42186</v>
      </c>
      <c r="H57" s="119">
        <v>1500003003</v>
      </c>
      <c r="I57" s="109">
        <f>23521.1288/4*1</f>
        <v>5880.2822</v>
      </c>
      <c r="J57" s="110">
        <f>2450.11758333333/4*1</f>
        <v>612.5293958333325</v>
      </c>
      <c r="K57" s="111">
        <f t="shared" si="1"/>
        <v>5267.752804166667</v>
      </c>
      <c r="N57" s="4"/>
    </row>
    <row r="58" spans="1:14" ht="15">
      <c r="A58" s="99">
        <v>1</v>
      </c>
      <c r="B58" s="85" t="s">
        <v>28</v>
      </c>
      <c r="C58" s="79" t="s">
        <v>129</v>
      </c>
      <c r="D58" s="90">
        <v>12965</v>
      </c>
      <c r="E58" s="107">
        <v>42186</v>
      </c>
      <c r="F58" s="119">
        <v>1500003003</v>
      </c>
      <c r="G58" s="102">
        <v>42186</v>
      </c>
      <c r="H58" s="119">
        <v>1500003003</v>
      </c>
      <c r="I58" s="109">
        <f>23521.1288/4*1</f>
        <v>5880.2822</v>
      </c>
      <c r="J58" s="110">
        <f>2450.11758333333/4*1</f>
        <v>612.5293958333325</v>
      </c>
      <c r="K58" s="111">
        <f t="shared" si="1"/>
        <v>5267.752804166667</v>
      </c>
      <c r="N58" s="4"/>
    </row>
    <row r="59" spans="1:14" ht="15">
      <c r="A59" s="99">
        <v>1</v>
      </c>
      <c r="B59" s="85" t="s">
        <v>28</v>
      </c>
      <c r="C59" s="79" t="s">
        <v>129</v>
      </c>
      <c r="D59" s="90">
        <v>12966</v>
      </c>
      <c r="E59" s="107">
        <v>42186</v>
      </c>
      <c r="F59" s="119">
        <v>1500003003</v>
      </c>
      <c r="G59" s="102">
        <v>42186</v>
      </c>
      <c r="H59" s="119">
        <v>1500003003</v>
      </c>
      <c r="I59" s="109">
        <f>23521.1288/4*1</f>
        <v>5880.2822</v>
      </c>
      <c r="J59" s="110">
        <f>2450.11758333333/4*1</f>
        <v>612.5293958333325</v>
      </c>
      <c r="K59" s="111">
        <f t="shared" si="1"/>
        <v>5267.752804166667</v>
      </c>
      <c r="N59" s="4"/>
    </row>
    <row r="60" spans="1:14" ht="25.5">
      <c r="A60" s="99">
        <v>1</v>
      </c>
      <c r="B60" s="85" t="s">
        <v>43</v>
      </c>
      <c r="C60" s="79" t="s">
        <v>129</v>
      </c>
      <c r="D60" s="90">
        <v>12967</v>
      </c>
      <c r="E60" s="100">
        <v>41806</v>
      </c>
      <c r="F60" s="101">
        <v>1500002399</v>
      </c>
      <c r="G60" s="102" t="s">
        <v>17</v>
      </c>
      <c r="H60" s="103" t="s">
        <v>18</v>
      </c>
      <c r="I60" s="104">
        <f>56404/20*1</f>
        <v>2820.2</v>
      </c>
      <c r="J60" s="105">
        <f>21151.5/20*1</f>
        <v>1057.575</v>
      </c>
      <c r="K60" s="106">
        <f>+I60+J60</f>
        <v>3877.7749999999996</v>
      </c>
      <c r="N60" s="4"/>
    </row>
    <row r="61" spans="1:11" ht="25.5">
      <c r="A61" s="99">
        <v>1</v>
      </c>
      <c r="B61" s="85" t="s">
        <v>43</v>
      </c>
      <c r="C61" s="79" t="s">
        <v>129</v>
      </c>
      <c r="D61" s="90">
        <v>12968</v>
      </c>
      <c r="E61" s="100">
        <v>41806</v>
      </c>
      <c r="F61" s="101">
        <v>1500002399</v>
      </c>
      <c r="G61" s="102" t="s">
        <v>17</v>
      </c>
      <c r="H61" s="103" t="s">
        <v>18</v>
      </c>
      <c r="I61" s="104">
        <f>56404/20*1</f>
        <v>2820.2</v>
      </c>
      <c r="J61" s="105">
        <f>21151.5/20*1</f>
        <v>1057.575</v>
      </c>
      <c r="K61" s="106">
        <f>+I61+J61</f>
        <v>3877.7749999999996</v>
      </c>
    </row>
    <row r="62" spans="1:11" ht="25.5">
      <c r="A62" s="99">
        <v>1</v>
      </c>
      <c r="B62" s="85" t="s">
        <v>43</v>
      </c>
      <c r="C62" s="79" t="s">
        <v>129</v>
      </c>
      <c r="D62" s="90">
        <v>12969</v>
      </c>
      <c r="E62" s="100">
        <v>41806</v>
      </c>
      <c r="F62" s="101">
        <v>1500002399</v>
      </c>
      <c r="G62" s="102" t="s">
        <v>17</v>
      </c>
      <c r="H62" s="103" t="s">
        <v>18</v>
      </c>
      <c r="I62" s="104">
        <f>56404/20*1</f>
        <v>2820.2</v>
      </c>
      <c r="J62" s="105">
        <f>21151.5/20*1</f>
        <v>1057.575</v>
      </c>
      <c r="K62" s="106">
        <f>+I62+J62</f>
        <v>3877.7749999999996</v>
      </c>
    </row>
    <row r="63" spans="1:11" ht="25.5">
      <c r="A63" s="99">
        <v>1</v>
      </c>
      <c r="B63" s="85" t="s">
        <v>43</v>
      </c>
      <c r="C63" s="79" t="s">
        <v>129</v>
      </c>
      <c r="D63" s="90">
        <v>12970</v>
      </c>
      <c r="E63" s="100">
        <v>41806</v>
      </c>
      <c r="F63" s="101">
        <v>1500002399</v>
      </c>
      <c r="G63" s="102" t="s">
        <v>17</v>
      </c>
      <c r="H63" s="103" t="s">
        <v>18</v>
      </c>
      <c r="I63" s="104">
        <f>56404/20*1</f>
        <v>2820.2</v>
      </c>
      <c r="J63" s="105">
        <f>21151.5/20*1</f>
        <v>1057.575</v>
      </c>
      <c r="K63" s="106">
        <f>+I63+J63</f>
        <v>3877.7749999999996</v>
      </c>
    </row>
    <row r="64" spans="1:11" ht="15">
      <c r="A64" s="99">
        <v>1</v>
      </c>
      <c r="B64" s="85" t="s">
        <v>68</v>
      </c>
      <c r="C64" s="79" t="s">
        <v>129</v>
      </c>
      <c r="D64" s="90">
        <v>12971</v>
      </c>
      <c r="E64" s="114">
        <v>42186</v>
      </c>
      <c r="F64" s="112">
        <v>1500003005</v>
      </c>
      <c r="G64" s="122">
        <v>42186</v>
      </c>
      <c r="H64" s="112">
        <v>1500003005</v>
      </c>
      <c r="I64" s="117">
        <f>15894.6/2*1</f>
        <v>7947.3</v>
      </c>
      <c r="J64" s="110">
        <f>993.4125/2*1</f>
        <v>496.70625</v>
      </c>
      <c r="K64" s="111">
        <f aca="true" t="shared" si="2" ref="K64:K72">+I64-J64</f>
        <v>7450.59375</v>
      </c>
    </row>
    <row r="65" spans="1:11" ht="15">
      <c r="A65" s="99">
        <v>1</v>
      </c>
      <c r="B65" s="85" t="s">
        <v>21</v>
      </c>
      <c r="C65" s="79" t="s">
        <v>129</v>
      </c>
      <c r="D65" s="90">
        <v>12972</v>
      </c>
      <c r="E65" s="107">
        <v>42186</v>
      </c>
      <c r="F65" s="119">
        <v>1500003005</v>
      </c>
      <c r="G65" s="102">
        <v>42186</v>
      </c>
      <c r="H65" s="119">
        <v>1500003005</v>
      </c>
      <c r="I65" s="109">
        <f>32787.5979999999/2*1</f>
        <v>16393.79899999995</v>
      </c>
      <c r="J65" s="110">
        <f>3415.37479166667/2*1</f>
        <v>1707.687395833335</v>
      </c>
      <c r="K65" s="111">
        <f t="shared" si="2"/>
        <v>14686.111604166617</v>
      </c>
    </row>
    <row r="66" spans="1:11" ht="15">
      <c r="A66" s="99">
        <v>1</v>
      </c>
      <c r="B66" s="85" t="s">
        <v>22</v>
      </c>
      <c r="C66" s="79" t="s">
        <v>129</v>
      </c>
      <c r="D66" s="90">
        <v>12973</v>
      </c>
      <c r="E66" s="107">
        <v>42186</v>
      </c>
      <c r="F66" s="119">
        <v>1500003005</v>
      </c>
      <c r="G66" s="102">
        <v>42186</v>
      </c>
      <c r="H66" s="119">
        <v>1500003005</v>
      </c>
      <c r="I66" s="109">
        <f>42870.0372/2*1</f>
        <v>21435.0186</v>
      </c>
      <c r="J66" s="110">
        <f>4465.628875/2*1</f>
        <v>2232.8144375</v>
      </c>
      <c r="K66" s="111">
        <f t="shared" si="2"/>
        <v>19202.2041625</v>
      </c>
    </row>
    <row r="67" spans="1:11" ht="14.25">
      <c r="A67" s="99">
        <v>1</v>
      </c>
      <c r="B67" s="86" t="s">
        <v>56</v>
      </c>
      <c r="C67" s="79" t="s">
        <v>129</v>
      </c>
      <c r="D67" s="90">
        <v>12975</v>
      </c>
      <c r="E67" s="100">
        <v>42186</v>
      </c>
      <c r="F67" s="119">
        <v>1500003005</v>
      </c>
      <c r="G67" s="121">
        <v>42186</v>
      </c>
      <c r="H67" s="119">
        <v>1500003005</v>
      </c>
      <c r="I67" s="104">
        <f>58881.056/2*1</f>
        <v>29440.528</v>
      </c>
      <c r="J67" s="105">
        <f>6133.44333333333/2*1</f>
        <v>3066.721666666665</v>
      </c>
      <c r="K67" s="106">
        <f t="shared" si="2"/>
        <v>26373.806333333334</v>
      </c>
    </row>
    <row r="68" spans="1:11" ht="14.25">
      <c r="A68" s="99">
        <v>1</v>
      </c>
      <c r="B68" s="85" t="s">
        <v>37</v>
      </c>
      <c r="C68" s="79" t="s">
        <v>129</v>
      </c>
      <c r="D68" s="90">
        <v>12978</v>
      </c>
      <c r="E68" s="114">
        <v>42186</v>
      </c>
      <c r="F68" s="112">
        <v>1500003005</v>
      </c>
      <c r="G68" s="122">
        <v>42186</v>
      </c>
      <c r="H68" s="112">
        <v>1500003005</v>
      </c>
      <c r="I68" s="117">
        <v>10612.33</v>
      </c>
      <c r="J68" s="110">
        <v>663.270625</v>
      </c>
      <c r="K68" s="111">
        <f t="shared" si="2"/>
        <v>9949.059375</v>
      </c>
    </row>
    <row r="69" spans="1:11" ht="14.25">
      <c r="A69" s="99">
        <v>1</v>
      </c>
      <c r="B69" s="85" t="s">
        <v>24</v>
      </c>
      <c r="C69" s="79" t="s">
        <v>129</v>
      </c>
      <c r="D69" s="90">
        <v>12981</v>
      </c>
      <c r="E69" s="114">
        <v>42263</v>
      </c>
      <c r="F69" s="112">
        <v>1500003098</v>
      </c>
      <c r="G69" s="115">
        <v>42296</v>
      </c>
      <c r="H69" s="116" t="s">
        <v>75</v>
      </c>
      <c r="I69" s="117">
        <v>7363.2</v>
      </c>
      <c r="J69" s="110">
        <v>276.12</v>
      </c>
      <c r="K69" s="111">
        <f t="shared" si="2"/>
        <v>7087.08</v>
      </c>
    </row>
    <row r="70" spans="1:11" ht="14.25">
      <c r="A70" s="99">
        <v>1</v>
      </c>
      <c r="B70" s="85" t="s">
        <v>24</v>
      </c>
      <c r="C70" s="79" t="s">
        <v>129</v>
      </c>
      <c r="D70" s="90">
        <v>12982</v>
      </c>
      <c r="E70" s="107">
        <v>42186</v>
      </c>
      <c r="F70" s="119">
        <v>1500003003</v>
      </c>
      <c r="G70" s="102">
        <v>42186</v>
      </c>
      <c r="H70" s="119">
        <v>1500003003</v>
      </c>
      <c r="I70" s="109">
        <f>36816/5*1</f>
        <v>7363.2</v>
      </c>
      <c r="J70" s="110">
        <f>767*1</f>
        <v>767</v>
      </c>
      <c r="K70" s="111">
        <f t="shared" si="2"/>
        <v>6596.2</v>
      </c>
    </row>
    <row r="71" spans="1:11" ht="14.25">
      <c r="A71" s="99">
        <v>1</v>
      </c>
      <c r="B71" s="85" t="s">
        <v>24</v>
      </c>
      <c r="C71" s="79" t="s">
        <v>129</v>
      </c>
      <c r="D71" s="90">
        <v>12983</v>
      </c>
      <c r="E71" s="107">
        <v>42186</v>
      </c>
      <c r="F71" s="119">
        <v>1500003003</v>
      </c>
      <c r="G71" s="102">
        <v>42186</v>
      </c>
      <c r="H71" s="119">
        <v>1500003003</v>
      </c>
      <c r="I71" s="109">
        <f>36816/5*1</f>
        <v>7363.2</v>
      </c>
      <c r="J71" s="110">
        <f>767*1</f>
        <v>767</v>
      </c>
      <c r="K71" s="111">
        <f t="shared" si="2"/>
        <v>6596.2</v>
      </c>
    </row>
    <row r="72" spans="1:11" ht="14.25">
      <c r="A72" s="99">
        <v>1</v>
      </c>
      <c r="B72" s="87" t="s">
        <v>64</v>
      </c>
      <c r="C72" s="79" t="s">
        <v>129</v>
      </c>
      <c r="D72" s="135">
        <v>14177</v>
      </c>
      <c r="E72" s="107">
        <v>42186</v>
      </c>
      <c r="F72" s="112">
        <v>1500003005</v>
      </c>
      <c r="G72" s="115">
        <v>42186</v>
      </c>
      <c r="H72" s="112">
        <v>1500003005</v>
      </c>
      <c r="I72" s="118">
        <f>148113.6/2*1</f>
        <v>74056.8</v>
      </c>
      <c r="J72" s="110">
        <f>9257.1/2*1</f>
        <v>4628.55</v>
      </c>
      <c r="K72" s="111">
        <f t="shared" si="2"/>
        <v>69428.25</v>
      </c>
    </row>
    <row r="73" spans="1:11" ht="14.25">
      <c r="A73" s="99">
        <v>1</v>
      </c>
      <c r="B73" s="85" t="s">
        <v>43</v>
      </c>
      <c r="C73" s="79" t="s">
        <v>140</v>
      </c>
      <c r="D73" s="90">
        <v>12649</v>
      </c>
      <c r="E73" s="100">
        <v>41806</v>
      </c>
      <c r="F73" s="101">
        <v>1500002399</v>
      </c>
      <c r="G73" s="102" t="s">
        <v>17</v>
      </c>
      <c r="H73" s="103" t="s">
        <v>18</v>
      </c>
      <c r="I73" s="104">
        <f>56404/20*1</f>
        <v>2820.2</v>
      </c>
      <c r="J73" s="105">
        <f>21151.5/20*1</f>
        <v>1057.575</v>
      </c>
      <c r="K73" s="106">
        <f>+I73+J73</f>
        <v>3877.7749999999996</v>
      </c>
    </row>
    <row r="74" spans="1:11" ht="14.25">
      <c r="A74" s="99">
        <v>1</v>
      </c>
      <c r="B74" s="86" t="s">
        <v>15</v>
      </c>
      <c r="C74" s="80" t="s">
        <v>104</v>
      </c>
      <c r="D74" s="90">
        <v>13120</v>
      </c>
      <c r="E74" s="100">
        <v>42041</v>
      </c>
      <c r="F74" s="101">
        <v>1500075915</v>
      </c>
      <c r="G74" s="113">
        <v>42041</v>
      </c>
      <c r="H74" s="103" t="s">
        <v>10</v>
      </c>
      <c r="I74" s="105">
        <v>1895</v>
      </c>
      <c r="J74" s="110">
        <v>394.7916666666667</v>
      </c>
      <c r="K74" s="111">
        <v>1500.2083333333333</v>
      </c>
    </row>
    <row r="75" spans="1:11" ht="14.25">
      <c r="A75" s="99">
        <v>1</v>
      </c>
      <c r="B75" s="85" t="s">
        <v>48</v>
      </c>
      <c r="C75" s="79" t="s">
        <v>142</v>
      </c>
      <c r="D75" s="133">
        <v>14093</v>
      </c>
      <c r="E75" s="100">
        <v>41806</v>
      </c>
      <c r="F75" s="101">
        <v>1500002399</v>
      </c>
      <c r="G75" s="102" t="s">
        <v>17</v>
      </c>
      <c r="H75" s="103" t="s">
        <v>18</v>
      </c>
      <c r="I75" s="104">
        <v>9910.7138</v>
      </c>
      <c r="J75" s="105">
        <v>3716.5176749999996</v>
      </c>
      <c r="K75" s="106">
        <v>6194.196125</v>
      </c>
    </row>
    <row r="76" spans="1:11" ht="14.25">
      <c r="A76" s="99">
        <v>1</v>
      </c>
      <c r="B76" s="85" t="s">
        <v>44</v>
      </c>
      <c r="C76" s="79" t="s">
        <v>142</v>
      </c>
      <c r="D76" s="133">
        <v>14094</v>
      </c>
      <c r="E76" s="100">
        <v>41806</v>
      </c>
      <c r="F76" s="101">
        <v>1500002399</v>
      </c>
      <c r="G76" s="102" t="s">
        <v>17</v>
      </c>
      <c r="H76" s="103" t="s">
        <v>18</v>
      </c>
      <c r="I76" s="104">
        <v>21769.0294</v>
      </c>
      <c r="J76" s="105">
        <v>8163.386024999998</v>
      </c>
      <c r="K76" s="106">
        <v>13605.643375000001</v>
      </c>
    </row>
    <row r="77" spans="1:11" ht="14.25">
      <c r="A77" s="99">
        <v>1</v>
      </c>
      <c r="B77" s="87" t="s">
        <v>64</v>
      </c>
      <c r="C77" s="137" t="s">
        <v>142</v>
      </c>
      <c r="D77" s="135">
        <v>14178</v>
      </c>
      <c r="E77" s="107">
        <v>42186</v>
      </c>
      <c r="F77" s="112">
        <v>1500003005</v>
      </c>
      <c r="G77" s="115">
        <v>42186</v>
      </c>
      <c r="H77" s="112">
        <v>1500003005</v>
      </c>
      <c r="I77" s="118">
        <f>148113.6/2*1</f>
        <v>74056.8</v>
      </c>
      <c r="J77" s="110">
        <f>9257.1/2*1</f>
        <v>4628.55</v>
      </c>
      <c r="K77" s="111">
        <f aca="true" t="shared" si="3" ref="K77:K109">+I77-J77</f>
        <v>69428.25</v>
      </c>
    </row>
    <row r="78" spans="1:11" ht="14.25">
      <c r="A78" s="99">
        <v>1</v>
      </c>
      <c r="B78" s="85" t="s">
        <v>68</v>
      </c>
      <c r="C78" s="79" t="s">
        <v>142</v>
      </c>
      <c r="D78" s="133">
        <v>14179</v>
      </c>
      <c r="E78" s="114">
        <v>42186</v>
      </c>
      <c r="F78" s="112">
        <v>1500003005</v>
      </c>
      <c r="G78" s="122">
        <v>42186</v>
      </c>
      <c r="H78" s="112">
        <v>1500003005</v>
      </c>
      <c r="I78" s="117">
        <f>15894.6/2*1</f>
        <v>7947.3</v>
      </c>
      <c r="J78" s="110">
        <f>993.4125/2*1</f>
        <v>496.70625</v>
      </c>
      <c r="K78" s="111">
        <f t="shared" si="3"/>
        <v>7450.59375</v>
      </c>
    </row>
    <row r="79" spans="1:11" ht="14.25">
      <c r="A79" s="99">
        <v>1</v>
      </c>
      <c r="B79" s="85" t="s">
        <v>24</v>
      </c>
      <c r="C79" s="79" t="s">
        <v>142</v>
      </c>
      <c r="D79" s="133">
        <v>14180</v>
      </c>
      <c r="E79" s="107">
        <v>42186</v>
      </c>
      <c r="F79" s="119">
        <v>1500003003</v>
      </c>
      <c r="G79" s="102">
        <v>42186</v>
      </c>
      <c r="H79" s="119">
        <v>1500003003</v>
      </c>
      <c r="I79" s="109">
        <f>36816/5*1</f>
        <v>7363.2</v>
      </c>
      <c r="J79" s="110">
        <f>767*1</f>
        <v>767</v>
      </c>
      <c r="K79" s="111">
        <f t="shared" si="3"/>
        <v>6596.2</v>
      </c>
    </row>
    <row r="80" spans="1:11" ht="14.25">
      <c r="A80" s="99">
        <v>1</v>
      </c>
      <c r="B80" s="85" t="s">
        <v>80</v>
      </c>
      <c r="C80" s="79" t="s">
        <v>142</v>
      </c>
      <c r="D80" s="133">
        <v>14184</v>
      </c>
      <c r="E80" s="114">
        <v>42263</v>
      </c>
      <c r="F80" s="112">
        <v>1500003098</v>
      </c>
      <c r="G80" s="115">
        <v>42296</v>
      </c>
      <c r="H80" s="116" t="s">
        <v>75</v>
      </c>
      <c r="I80" s="117">
        <v>7203.9</v>
      </c>
      <c r="J80" s="110">
        <v>270.14624999999995</v>
      </c>
      <c r="K80" s="111">
        <f t="shared" si="3"/>
        <v>6933.75375</v>
      </c>
    </row>
    <row r="81" spans="1:11" ht="14.25">
      <c r="A81" s="99">
        <v>1</v>
      </c>
      <c r="B81" s="85" t="s">
        <v>78</v>
      </c>
      <c r="C81" s="79" t="s">
        <v>142</v>
      </c>
      <c r="D81" s="133">
        <v>14185</v>
      </c>
      <c r="E81" s="114">
        <v>42263</v>
      </c>
      <c r="F81" s="112">
        <v>1500003098</v>
      </c>
      <c r="G81" s="115">
        <v>42296</v>
      </c>
      <c r="H81" s="116" t="s">
        <v>75</v>
      </c>
      <c r="I81" s="117">
        <f aca="true" t="shared" si="4" ref="I81:I86">70785.84/6*1</f>
        <v>11797.64</v>
      </c>
      <c r="J81" s="110">
        <f aca="true" t="shared" si="5" ref="J81:J86">2654.469/6*1</f>
        <v>442.4115</v>
      </c>
      <c r="K81" s="111">
        <f t="shared" si="3"/>
        <v>11355.2285</v>
      </c>
    </row>
    <row r="82" spans="1:11" ht="14.25">
      <c r="A82" s="99">
        <v>1</v>
      </c>
      <c r="B82" s="85" t="s">
        <v>78</v>
      </c>
      <c r="C82" s="79" t="s">
        <v>142</v>
      </c>
      <c r="D82" s="133">
        <v>14186</v>
      </c>
      <c r="E82" s="114">
        <v>42263</v>
      </c>
      <c r="F82" s="112">
        <v>1500003098</v>
      </c>
      <c r="G82" s="115">
        <v>42296</v>
      </c>
      <c r="H82" s="116" t="s">
        <v>75</v>
      </c>
      <c r="I82" s="117">
        <f t="shared" si="4"/>
        <v>11797.64</v>
      </c>
      <c r="J82" s="110">
        <f t="shared" si="5"/>
        <v>442.4115</v>
      </c>
      <c r="K82" s="111">
        <f t="shared" si="3"/>
        <v>11355.2285</v>
      </c>
    </row>
    <row r="83" spans="1:11" ht="14.25">
      <c r="A83" s="99">
        <v>1</v>
      </c>
      <c r="B83" s="85" t="s">
        <v>78</v>
      </c>
      <c r="C83" s="79" t="s">
        <v>142</v>
      </c>
      <c r="D83" s="133">
        <v>14187</v>
      </c>
      <c r="E83" s="114">
        <v>42263</v>
      </c>
      <c r="F83" s="112">
        <v>1500003098</v>
      </c>
      <c r="G83" s="115">
        <v>42296</v>
      </c>
      <c r="H83" s="116" t="s">
        <v>75</v>
      </c>
      <c r="I83" s="117">
        <f t="shared" si="4"/>
        <v>11797.64</v>
      </c>
      <c r="J83" s="110">
        <f t="shared" si="5"/>
        <v>442.4115</v>
      </c>
      <c r="K83" s="111">
        <f t="shared" si="3"/>
        <v>11355.2285</v>
      </c>
    </row>
    <row r="84" spans="1:11" ht="14.25">
      <c r="A84" s="99">
        <v>1</v>
      </c>
      <c r="B84" s="85" t="s">
        <v>78</v>
      </c>
      <c r="C84" s="79" t="s">
        <v>142</v>
      </c>
      <c r="D84" s="133">
        <v>14188</v>
      </c>
      <c r="E84" s="114">
        <v>42263</v>
      </c>
      <c r="F84" s="112">
        <v>1500003098</v>
      </c>
      <c r="G84" s="115">
        <v>42296</v>
      </c>
      <c r="H84" s="116" t="s">
        <v>75</v>
      </c>
      <c r="I84" s="117">
        <f t="shared" si="4"/>
        <v>11797.64</v>
      </c>
      <c r="J84" s="110">
        <f t="shared" si="5"/>
        <v>442.4115</v>
      </c>
      <c r="K84" s="111">
        <f t="shared" si="3"/>
        <v>11355.2285</v>
      </c>
    </row>
    <row r="85" spans="1:11" ht="14.25">
      <c r="A85" s="99">
        <v>1</v>
      </c>
      <c r="B85" s="85" t="s">
        <v>78</v>
      </c>
      <c r="C85" s="79" t="s">
        <v>142</v>
      </c>
      <c r="D85" s="133">
        <v>14189</v>
      </c>
      <c r="E85" s="114">
        <v>42263</v>
      </c>
      <c r="F85" s="112">
        <v>1500003098</v>
      </c>
      <c r="G85" s="115">
        <v>42296</v>
      </c>
      <c r="H85" s="116" t="s">
        <v>75</v>
      </c>
      <c r="I85" s="117">
        <f t="shared" si="4"/>
        <v>11797.64</v>
      </c>
      <c r="J85" s="110">
        <f t="shared" si="5"/>
        <v>442.4115</v>
      </c>
      <c r="K85" s="111">
        <f t="shared" si="3"/>
        <v>11355.2285</v>
      </c>
    </row>
    <row r="86" spans="1:11" ht="14.25">
      <c r="A86" s="99">
        <v>1</v>
      </c>
      <c r="B86" s="85" t="s">
        <v>78</v>
      </c>
      <c r="C86" s="79" t="s">
        <v>142</v>
      </c>
      <c r="D86" s="133">
        <v>14190</v>
      </c>
      <c r="E86" s="114">
        <v>42263</v>
      </c>
      <c r="F86" s="112">
        <v>1500003098</v>
      </c>
      <c r="G86" s="115">
        <v>42296</v>
      </c>
      <c r="H86" s="116" t="s">
        <v>75</v>
      </c>
      <c r="I86" s="117">
        <f t="shared" si="4"/>
        <v>11797.64</v>
      </c>
      <c r="J86" s="110">
        <f t="shared" si="5"/>
        <v>442.4115</v>
      </c>
      <c r="K86" s="111">
        <f t="shared" si="3"/>
        <v>11355.2285</v>
      </c>
    </row>
    <row r="87" spans="1:11" ht="14.25">
      <c r="A87" s="99">
        <v>1</v>
      </c>
      <c r="B87" s="85" t="s">
        <v>79</v>
      </c>
      <c r="C87" s="79" t="s">
        <v>142</v>
      </c>
      <c r="D87" s="133">
        <v>14191</v>
      </c>
      <c r="E87" s="114">
        <v>42263</v>
      </c>
      <c r="F87" s="112">
        <v>1500003098</v>
      </c>
      <c r="G87" s="115">
        <v>42296</v>
      </c>
      <c r="H87" s="116" t="s">
        <v>75</v>
      </c>
      <c r="I87" s="117">
        <f>38083.32/5*1</f>
        <v>7616.664</v>
      </c>
      <c r="J87" s="110">
        <f>1428.1245/5*1</f>
        <v>285.62489999999997</v>
      </c>
      <c r="K87" s="111">
        <f t="shared" si="3"/>
        <v>7331.0391</v>
      </c>
    </row>
    <row r="88" spans="1:11" ht="14.25">
      <c r="A88" s="99">
        <v>1</v>
      </c>
      <c r="B88" s="85" t="s">
        <v>79</v>
      </c>
      <c r="C88" s="79" t="s">
        <v>142</v>
      </c>
      <c r="D88" s="133">
        <v>14192</v>
      </c>
      <c r="E88" s="114">
        <v>42263</v>
      </c>
      <c r="F88" s="112">
        <v>1500003098</v>
      </c>
      <c r="G88" s="115">
        <v>42296</v>
      </c>
      <c r="H88" s="116" t="s">
        <v>75</v>
      </c>
      <c r="I88" s="117">
        <f>38083.32/5*1</f>
        <v>7616.664</v>
      </c>
      <c r="J88" s="110">
        <f>1428.1245/5*1</f>
        <v>285.62489999999997</v>
      </c>
      <c r="K88" s="111">
        <f t="shared" si="3"/>
        <v>7331.0391</v>
      </c>
    </row>
    <row r="89" spans="1:11" ht="14.25">
      <c r="A89" s="99">
        <v>1</v>
      </c>
      <c r="B89" s="85" t="s">
        <v>79</v>
      </c>
      <c r="C89" s="79" t="s">
        <v>142</v>
      </c>
      <c r="D89" s="133">
        <v>14193</v>
      </c>
      <c r="E89" s="114">
        <v>42263</v>
      </c>
      <c r="F89" s="112">
        <v>1500003098</v>
      </c>
      <c r="G89" s="115">
        <v>42296</v>
      </c>
      <c r="H89" s="116" t="s">
        <v>75</v>
      </c>
      <c r="I89" s="117">
        <f>38083.32/5*1</f>
        <v>7616.664</v>
      </c>
      <c r="J89" s="110">
        <f>1428.1245/5*1</f>
        <v>285.62489999999997</v>
      </c>
      <c r="K89" s="111">
        <f t="shared" si="3"/>
        <v>7331.0391</v>
      </c>
    </row>
    <row r="90" spans="1:11" ht="14.25">
      <c r="A90" s="99">
        <v>1</v>
      </c>
      <c r="B90" s="85" t="s">
        <v>79</v>
      </c>
      <c r="C90" s="79" t="s">
        <v>142</v>
      </c>
      <c r="D90" s="133">
        <v>14194</v>
      </c>
      <c r="E90" s="114">
        <v>42263</v>
      </c>
      <c r="F90" s="112">
        <v>1500003098</v>
      </c>
      <c r="G90" s="115">
        <v>42296</v>
      </c>
      <c r="H90" s="116" t="s">
        <v>75</v>
      </c>
      <c r="I90" s="117">
        <f>38083.32/5*1</f>
        <v>7616.664</v>
      </c>
      <c r="J90" s="110">
        <f>1428.1245/5*1</f>
        <v>285.62489999999997</v>
      </c>
      <c r="K90" s="111">
        <f t="shared" si="3"/>
        <v>7331.0391</v>
      </c>
    </row>
    <row r="91" spans="1:11" ht="14.25">
      <c r="A91" s="99">
        <v>1</v>
      </c>
      <c r="B91" s="85" t="s">
        <v>79</v>
      </c>
      <c r="C91" s="79" t="s">
        <v>142</v>
      </c>
      <c r="D91" s="133">
        <v>14195</v>
      </c>
      <c r="E91" s="114">
        <v>42263</v>
      </c>
      <c r="F91" s="112">
        <v>1500003098</v>
      </c>
      <c r="G91" s="115">
        <v>42296</v>
      </c>
      <c r="H91" s="116" t="s">
        <v>75</v>
      </c>
      <c r="I91" s="117">
        <f>38083.32/5*1</f>
        <v>7616.664</v>
      </c>
      <c r="J91" s="110">
        <f>1428.1245/5*1</f>
        <v>285.62489999999997</v>
      </c>
      <c r="K91" s="111">
        <f t="shared" si="3"/>
        <v>7331.0391</v>
      </c>
    </row>
    <row r="92" spans="1:11" ht="14.25">
      <c r="A92" s="99">
        <v>1</v>
      </c>
      <c r="B92" s="85" t="s">
        <v>68</v>
      </c>
      <c r="C92" s="79" t="s">
        <v>142</v>
      </c>
      <c r="D92" s="133">
        <v>14196</v>
      </c>
      <c r="E92" s="114">
        <v>42263</v>
      </c>
      <c r="F92" s="112">
        <v>1500003099</v>
      </c>
      <c r="G92" s="115">
        <v>42293</v>
      </c>
      <c r="H92" s="116" t="s">
        <v>73</v>
      </c>
      <c r="I92" s="117">
        <f>15894.6/2*1</f>
        <v>7947.3</v>
      </c>
      <c r="J92" s="110">
        <f>596.0475/2*1</f>
        <v>298.02375</v>
      </c>
      <c r="K92" s="111">
        <f t="shared" si="3"/>
        <v>7649.27625</v>
      </c>
    </row>
    <row r="93" spans="1:11" ht="14.25">
      <c r="A93" s="99">
        <v>1</v>
      </c>
      <c r="B93" s="85" t="s">
        <v>68</v>
      </c>
      <c r="C93" s="79" t="s">
        <v>142</v>
      </c>
      <c r="D93" s="133">
        <v>14197</v>
      </c>
      <c r="E93" s="114">
        <v>42263</v>
      </c>
      <c r="F93" s="112">
        <v>1500003099</v>
      </c>
      <c r="G93" s="115">
        <v>42293</v>
      </c>
      <c r="H93" s="116" t="s">
        <v>73</v>
      </c>
      <c r="I93" s="117">
        <f>15894.6/2*1</f>
        <v>7947.3</v>
      </c>
      <c r="J93" s="110">
        <f>596.0475/2*1</f>
        <v>298.02375</v>
      </c>
      <c r="K93" s="111">
        <f t="shared" si="3"/>
        <v>7649.27625</v>
      </c>
    </row>
    <row r="94" spans="1:11" ht="14.25">
      <c r="A94" s="99">
        <v>1</v>
      </c>
      <c r="B94" s="85" t="s">
        <v>68</v>
      </c>
      <c r="C94" s="79" t="s">
        <v>142</v>
      </c>
      <c r="D94" s="133">
        <v>14198</v>
      </c>
      <c r="E94" s="114">
        <v>42263</v>
      </c>
      <c r="F94" s="112">
        <v>1500003101</v>
      </c>
      <c r="G94" s="115">
        <v>42296</v>
      </c>
      <c r="H94" s="116" t="s">
        <v>74</v>
      </c>
      <c r="I94" s="117">
        <f aca="true" t="shared" si="6" ref="I94:I99">47683.8/6*1</f>
        <v>7947.3</v>
      </c>
      <c r="J94" s="110">
        <f aca="true" t="shared" si="7" ref="J94:J99">1788.1425/6*1</f>
        <v>298.02375</v>
      </c>
      <c r="K94" s="111">
        <f t="shared" si="3"/>
        <v>7649.27625</v>
      </c>
    </row>
    <row r="95" spans="1:11" ht="14.25">
      <c r="A95" s="99">
        <v>1</v>
      </c>
      <c r="B95" s="85" t="s">
        <v>68</v>
      </c>
      <c r="C95" s="79" t="s">
        <v>142</v>
      </c>
      <c r="D95" s="133">
        <v>14199</v>
      </c>
      <c r="E95" s="114">
        <v>42263</v>
      </c>
      <c r="F95" s="112">
        <v>1500003101</v>
      </c>
      <c r="G95" s="115">
        <v>42296</v>
      </c>
      <c r="H95" s="116" t="s">
        <v>74</v>
      </c>
      <c r="I95" s="117">
        <f t="shared" si="6"/>
        <v>7947.3</v>
      </c>
      <c r="J95" s="110">
        <f t="shared" si="7"/>
        <v>298.02375</v>
      </c>
      <c r="K95" s="111">
        <f t="shared" si="3"/>
        <v>7649.27625</v>
      </c>
    </row>
    <row r="96" spans="1:11" ht="14.25">
      <c r="A96" s="99">
        <v>1</v>
      </c>
      <c r="B96" s="85" t="s">
        <v>68</v>
      </c>
      <c r="C96" s="79" t="s">
        <v>142</v>
      </c>
      <c r="D96" s="133">
        <v>14200</v>
      </c>
      <c r="E96" s="114">
        <v>42263</v>
      </c>
      <c r="F96" s="112">
        <v>1500003101</v>
      </c>
      <c r="G96" s="115">
        <v>42296</v>
      </c>
      <c r="H96" s="116" t="s">
        <v>74</v>
      </c>
      <c r="I96" s="117">
        <f t="shared" si="6"/>
        <v>7947.3</v>
      </c>
      <c r="J96" s="110">
        <f t="shared" si="7"/>
        <v>298.02375</v>
      </c>
      <c r="K96" s="111">
        <f t="shared" si="3"/>
        <v>7649.27625</v>
      </c>
    </row>
    <row r="97" spans="1:11" ht="14.25">
      <c r="A97" s="99">
        <v>1</v>
      </c>
      <c r="B97" s="85" t="s">
        <v>68</v>
      </c>
      <c r="C97" s="79" t="s">
        <v>142</v>
      </c>
      <c r="D97" s="133">
        <v>14201</v>
      </c>
      <c r="E97" s="114">
        <v>42263</v>
      </c>
      <c r="F97" s="112">
        <v>1500003101</v>
      </c>
      <c r="G97" s="115">
        <v>42296</v>
      </c>
      <c r="H97" s="116" t="s">
        <v>74</v>
      </c>
      <c r="I97" s="117">
        <f t="shared" si="6"/>
        <v>7947.3</v>
      </c>
      <c r="J97" s="110">
        <f t="shared" si="7"/>
        <v>298.02375</v>
      </c>
      <c r="K97" s="111">
        <f t="shared" si="3"/>
        <v>7649.27625</v>
      </c>
    </row>
    <row r="98" spans="1:11" ht="14.25">
      <c r="A98" s="99">
        <v>1</v>
      </c>
      <c r="B98" s="85" t="s">
        <v>68</v>
      </c>
      <c r="C98" s="79" t="s">
        <v>142</v>
      </c>
      <c r="D98" s="133">
        <v>14202</v>
      </c>
      <c r="E98" s="114">
        <v>42263</v>
      </c>
      <c r="F98" s="112">
        <v>1500003101</v>
      </c>
      <c r="G98" s="115">
        <v>42296</v>
      </c>
      <c r="H98" s="116" t="s">
        <v>74</v>
      </c>
      <c r="I98" s="117">
        <f t="shared" si="6"/>
        <v>7947.3</v>
      </c>
      <c r="J98" s="110">
        <f t="shared" si="7"/>
        <v>298.02375</v>
      </c>
      <c r="K98" s="111">
        <f t="shared" si="3"/>
        <v>7649.27625</v>
      </c>
    </row>
    <row r="99" spans="1:11" ht="14.25">
      <c r="A99" s="99">
        <v>1</v>
      </c>
      <c r="B99" s="85" t="s">
        <v>68</v>
      </c>
      <c r="C99" s="79" t="s">
        <v>142</v>
      </c>
      <c r="D99" s="133">
        <v>14203</v>
      </c>
      <c r="E99" s="114">
        <v>42263</v>
      </c>
      <c r="F99" s="112">
        <v>1500003101</v>
      </c>
      <c r="G99" s="115">
        <v>42296</v>
      </c>
      <c r="H99" s="116" t="s">
        <v>74</v>
      </c>
      <c r="I99" s="117">
        <f t="shared" si="6"/>
        <v>7947.3</v>
      </c>
      <c r="J99" s="110">
        <f t="shared" si="7"/>
        <v>298.02375</v>
      </c>
      <c r="K99" s="111">
        <f t="shared" si="3"/>
        <v>7649.27625</v>
      </c>
    </row>
    <row r="100" spans="1:11" ht="14.25">
      <c r="A100" s="99">
        <v>5</v>
      </c>
      <c r="B100" s="85" t="s">
        <v>76</v>
      </c>
      <c r="C100" s="79" t="s">
        <v>142</v>
      </c>
      <c r="D100" s="133">
        <v>14204</v>
      </c>
      <c r="E100" s="114">
        <v>42263</v>
      </c>
      <c r="F100" s="112">
        <v>1500003098</v>
      </c>
      <c r="G100" s="115">
        <v>42296</v>
      </c>
      <c r="H100" s="116" t="s">
        <v>75</v>
      </c>
      <c r="I100" s="117">
        <f>3540*1</f>
        <v>3540</v>
      </c>
      <c r="J100" s="110">
        <f>663.75/5*1</f>
        <v>132.75</v>
      </c>
      <c r="K100" s="111">
        <f t="shared" si="3"/>
        <v>3407.25</v>
      </c>
    </row>
    <row r="101" spans="1:11" ht="14.25">
      <c r="A101" s="99"/>
      <c r="B101" s="85" t="s">
        <v>76</v>
      </c>
      <c r="C101" s="79" t="s">
        <v>142</v>
      </c>
      <c r="D101" s="133">
        <v>14205</v>
      </c>
      <c r="E101" s="114">
        <v>42263</v>
      </c>
      <c r="F101" s="112">
        <v>1500003098</v>
      </c>
      <c r="G101" s="115">
        <v>42296</v>
      </c>
      <c r="H101" s="116" t="s">
        <v>75</v>
      </c>
      <c r="I101" s="117">
        <f>3540*1</f>
        <v>3540</v>
      </c>
      <c r="J101" s="110">
        <f>663.75/5*1</f>
        <v>132.75</v>
      </c>
      <c r="K101" s="111">
        <f t="shared" si="3"/>
        <v>3407.25</v>
      </c>
    </row>
    <row r="102" spans="1:11" ht="14.25">
      <c r="A102" s="99"/>
      <c r="B102" s="85" t="s">
        <v>76</v>
      </c>
      <c r="C102" s="79" t="s">
        <v>142</v>
      </c>
      <c r="D102" s="133">
        <v>14206</v>
      </c>
      <c r="E102" s="114">
        <v>42263</v>
      </c>
      <c r="F102" s="112">
        <v>1500003098</v>
      </c>
      <c r="G102" s="115">
        <v>42296</v>
      </c>
      <c r="H102" s="116" t="s">
        <v>75</v>
      </c>
      <c r="I102" s="117">
        <f>3540*1</f>
        <v>3540</v>
      </c>
      <c r="J102" s="110">
        <f>663.75/5*1</f>
        <v>132.75</v>
      </c>
      <c r="K102" s="111">
        <f t="shared" si="3"/>
        <v>3407.25</v>
      </c>
    </row>
    <row r="103" spans="1:11" ht="14.25">
      <c r="A103" s="99"/>
      <c r="B103" s="85" t="s">
        <v>76</v>
      </c>
      <c r="C103" s="79" t="s">
        <v>142</v>
      </c>
      <c r="D103" s="133">
        <v>14207</v>
      </c>
      <c r="E103" s="114">
        <v>42263</v>
      </c>
      <c r="F103" s="112">
        <v>1500003098</v>
      </c>
      <c r="G103" s="115">
        <v>42296</v>
      </c>
      <c r="H103" s="116" t="s">
        <v>75</v>
      </c>
      <c r="I103" s="117">
        <f>3540*1</f>
        <v>3540</v>
      </c>
      <c r="J103" s="110">
        <f>663.75/5*1</f>
        <v>132.75</v>
      </c>
      <c r="K103" s="111">
        <f t="shared" si="3"/>
        <v>3407.25</v>
      </c>
    </row>
    <row r="104" spans="1:11" ht="14.25">
      <c r="A104" s="99"/>
      <c r="B104" s="85" t="s">
        <v>76</v>
      </c>
      <c r="C104" s="79" t="s">
        <v>142</v>
      </c>
      <c r="D104" s="133">
        <v>14208</v>
      </c>
      <c r="E104" s="114">
        <v>42263</v>
      </c>
      <c r="F104" s="112">
        <v>1500003098</v>
      </c>
      <c r="G104" s="115">
        <v>42296</v>
      </c>
      <c r="H104" s="116" t="s">
        <v>75</v>
      </c>
      <c r="I104" s="117">
        <f>3540*1</f>
        <v>3540</v>
      </c>
      <c r="J104" s="110">
        <f>663.75/5*1</f>
        <v>132.75</v>
      </c>
      <c r="K104" s="111">
        <f t="shared" si="3"/>
        <v>3407.25</v>
      </c>
    </row>
    <row r="105" spans="1:11" ht="14.25">
      <c r="A105" s="99">
        <v>1</v>
      </c>
      <c r="B105" s="85" t="s">
        <v>77</v>
      </c>
      <c r="C105" s="79" t="s">
        <v>142</v>
      </c>
      <c r="D105" s="133">
        <v>14209</v>
      </c>
      <c r="E105" s="114">
        <v>42263</v>
      </c>
      <c r="F105" s="112">
        <v>1500003098</v>
      </c>
      <c r="G105" s="115">
        <v>42296</v>
      </c>
      <c r="H105" s="116" t="s">
        <v>75</v>
      </c>
      <c r="I105" s="117">
        <f>6513.6*1</f>
        <v>6513.6</v>
      </c>
      <c r="J105" s="110">
        <f>1221.3/5*1</f>
        <v>244.26</v>
      </c>
      <c r="K105" s="111">
        <f t="shared" si="3"/>
        <v>6269.34</v>
      </c>
    </row>
    <row r="106" spans="1:11" ht="14.25">
      <c r="A106" s="99">
        <v>1</v>
      </c>
      <c r="B106" s="85" t="s">
        <v>77</v>
      </c>
      <c r="C106" s="79" t="s">
        <v>142</v>
      </c>
      <c r="D106" s="133">
        <v>14210</v>
      </c>
      <c r="E106" s="114">
        <v>42263</v>
      </c>
      <c r="F106" s="112">
        <v>1500003098</v>
      </c>
      <c r="G106" s="115">
        <v>42296</v>
      </c>
      <c r="H106" s="116" t="s">
        <v>75</v>
      </c>
      <c r="I106" s="117">
        <f>6513.6*1</f>
        <v>6513.6</v>
      </c>
      <c r="J106" s="110">
        <f>1221.3/5*1</f>
        <v>244.26</v>
      </c>
      <c r="K106" s="111">
        <f t="shared" si="3"/>
        <v>6269.34</v>
      </c>
    </row>
    <row r="107" spans="1:11" ht="14.25">
      <c r="A107" s="99">
        <v>1</v>
      </c>
      <c r="B107" s="85" t="s">
        <v>77</v>
      </c>
      <c r="C107" s="79" t="s">
        <v>142</v>
      </c>
      <c r="D107" s="133">
        <v>14211</v>
      </c>
      <c r="E107" s="114">
        <v>42263</v>
      </c>
      <c r="F107" s="112">
        <v>1500003098</v>
      </c>
      <c r="G107" s="115">
        <v>42296</v>
      </c>
      <c r="H107" s="116" t="s">
        <v>75</v>
      </c>
      <c r="I107" s="117">
        <f>6513.6*1</f>
        <v>6513.6</v>
      </c>
      <c r="J107" s="110">
        <f>1221.3/5*1</f>
        <v>244.26</v>
      </c>
      <c r="K107" s="111">
        <f t="shared" si="3"/>
        <v>6269.34</v>
      </c>
    </row>
    <row r="108" spans="1:11" ht="14.25">
      <c r="A108" s="120">
        <v>1</v>
      </c>
      <c r="B108" s="76" t="s">
        <v>77</v>
      </c>
      <c r="C108" s="81" t="s">
        <v>142</v>
      </c>
      <c r="D108" s="133">
        <v>14212</v>
      </c>
      <c r="E108" s="138">
        <v>42263</v>
      </c>
      <c r="F108" s="140">
        <v>1500003098</v>
      </c>
      <c r="G108" s="141">
        <v>42296</v>
      </c>
      <c r="H108" s="142" t="s">
        <v>75</v>
      </c>
      <c r="I108" s="143">
        <f>6513.6*1</f>
        <v>6513.6</v>
      </c>
      <c r="J108" s="144">
        <f>1221.3/5*1</f>
        <v>244.26</v>
      </c>
      <c r="K108" s="146">
        <f t="shared" si="3"/>
        <v>6269.34</v>
      </c>
    </row>
    <row r="109" spans="1:11" ht="14.25">
      <c r="A109" s="99">
        <v>1</v>
      </c>
      <c r="B109" s="76" t="s">
        <v>77</v>
      </c>
      <c r="C109" s="81" t="s">
        <v>142</v>
      </c>
      <c r="D109" s="133">
        <v>14213</v>
      </c>
      <c r="E109" s="114">
        <v>42263</v>
      </c>
      <c r="F109" s="112">
        <v>1500003098</v>
      </c>
      <c r="G109" s="115">
        <v>42296</v>
      </c>
      <c r="H109" s="116" t="s">
        <v>75</v>
      </c>
      <c r="I109" s="117">
        <f>6513.6*1</f>
        <v>6513.6</v>
      </c>
      <c r="J109" s="110">
        <f>1221.3/5*1</f>
        <v>244.26</v>
      </c>
      <c r="K109" s="111">
        <f t="shared" si="3"/>
        <v>6269.34</v>
      </c>
    </row>
    <row r="110" spans="1:11" ht="14.25">
      <c r="A110" s="99">
        <v>1</v>
      </c>
      <c r="B110" s="123" t="s">
        <v>34</v>
      </c>
      <c r="C110" s="124" t="s">
        <v>109</v>
      </c>
      <c r="D110" s="90">
        <v>14086</v>
      </c>
      <c r="E110" s="107">
        <v>42216</v>
      </c>
      <c r="F110" s="101">
        <v>100007641</v>
      </c>
      <c r="G110" s="102">
        <v>42237</v>
      </c>
      <c r="H110" s="119" t="s">
        <v>35</v>
      </c>
      <c r="I110" s="117">
        <v>3349.9964</v>
      </c>
      <c r="J110" s="110">
        <v>279.16636666666665</v>
      </c>
      <c r="K110" s="111">
        <v>3070.830033333333</v>
      </c>
    </row>
    <row r="111" spans="1:11" ht="14.25">
      <c r="A111" s="99">
        <v>1</v>
      </c>
      <c r="B111" s="123" t="s">
        <v>36</v>
      </c>
      <c r="C111" s="124" t="s">
        <v>109</v>
      </c>
      <c r="D111" s="90">
        <v>14087</v>
      </c>
      <c r="E111" s="107">
        <v>42216</v>
      </c>
      <c r="F111" s="101">
        <v>100007641</v>
      </c>
      <c r="G111" s="102">
        <v>42237</v>
      </c>
      <c r="H111" s="119" t="s">
        <v>35</v>
      </c>
      <c r="I111" s="117">
        <v>994.9996</v>
      </c>
      <c r="J111" s="110">
        <v>82.91663333333334</v>
      </c>
      <c r="K111" s="111">
        <v>912.0829666666666</v>
      </c>
    </row>
    <row r="112" spans="1:11" ht="14.25">
      <c r="A112" s="99">
        <v>1</v>
      </c>
      <c r="B112" s="76" t="s">
        <v>95</v>
      </c>
      <c r="C112" s="81" t="s">
        <v>110</v>
      </c>
      <c r="D112" s="90">
        <v>12908</v>
      </c>
      <c r="E112" s="100">
        <v>41806</v>
      </c>
      <c r="F112" s="101">
        <v>1500002399</v>
      </c>
      <c r="G112" s="102" t="s">
        <v>17</v>
      </c>
      <c r="H112" s="103" t="s">
        <v>18</v>
      </c>
      <c r="I112" s="104">
        <f>995625/30*1</f>
        <v>33187.5</v>
      </c>
      <c r="J112" s="105">
        <f>373359.375/30*1</f>
        <v>12445.3125</v>
      </c>
      <c r="K112" s="106">
        <f>+I112-J112</f>
        <v>20742.1875</v>
      </c>
    </row>
    <row r="113" spans="1:11" ht="14.25">
      <c r="A113" s="99">
        <v>1</v>
      </c>
      <c r="B113" s="76" t="s">
        <v>96</v>
      </c>
      <c r="C113" s="81" t="s">
        <v>110</v>
      </c>
      <c r="D113" s="90">
        <v>12912</v>
      </c>
      <c r="E113" s="100">
        <v>41806</v>
      </c>
      <c r="F113" s="101">
        <v>1500002399</v>
      </c>
      <c r="G113" s="102" t="s">
        <v>17</v>
      </c>
      <c r="H113" s="103" t="s">
        <v>18</v>
      </c>
      <c r="I113" s="104">
        <f>995625/30*1</f>
        <v>33187.5</v>
      </c>
      <c r="J113" s="105">
        <f>373359.375/30*1</f>
        <v>12445.3125</v>
      </c>
      <c r="K113" s="106">
        <f>+I113-J113</f>
        <v>20742.1875</v>
      </c>
    </row>
    <row r="114" spans="1:11" ht="14.25">
      <c r="A114" s="99">
        <v>1</v>
      </c>
      <c r="B114" s="76" t="s">
        <v>43</v>
      </c>
      <c r="C114" s="81" t="s">
        <v>110</v>
      </c>
      <c r="D114" s="90">
        <v>12916</v>
      </c>
      <c r="E114" s="100">
        <v>41806</v>
      </c>
      <c r="F114" s="101">
        <v>1500002399</v>
      </c>
      <c r="G114" s="102" t="s">
        <v>17</v>
      </c>
      <c r="H114" s="103" t="s">
        <v>18</v>
      </c>
      <c r="I114" s="104">
        <f>56404/20*1</f>
        <v>2820.2</v>
      </c>
      <c r="J114" s="105">
        <f>21151.5/20*1</f>
        <v>1057.575</v>
      </c>
      <c r="K114" s="106">
        <f>+I114+J114</f>
        <v>3877.7749999999996</v>
      </c>
    </row>
    <row r="115" spans="1:11" ht="14.25">
      <c r="A115" s="99">
        <v>1</v>
      </c>
      <c r="B115" s="76" t="s">
        <v>23</v>
      </c>
      <c r="C115" s="81" t="s">
        <v>146</v>
      </c>
      <c r="D115" s="90">
        <v>12889</v>
      </c>
      <c r="E115" s="107">
        <v>42186</v>
      </c>
      <c r="F115" s="119">
        <v>1500003005</v>
      </c>
      <c r="G115" s="102">
        <v>42186</v>
      </c>
      <c r="H115" s="119">
        <v>1500003005</v>
      </c>
      <c r="I115" s="109">
        <v>20922.579999999998</v>
      </c>
      <c r="J115" s="110">
        <v>2179.4354166666662</v>
      </c>
      <c r="K115" s="111">
        <v>18743.14458333333</v>
      </c>
    </row>
    <row r="116" spans="1:11" ht="14.25">
      <c r="A116" s="99">
        <v>1</v>
      </c>
      <c r="B116" s="76" t="s">
        <v>95</v>
      </c>
      <c r="C116" s="81" t="s">
        <v>146</v>
      </c>
      <c r="D116" s="90">
        <v>12890</v>
      </c>
      <c r="E116" s="100">
        <v>41806</v>
      </c>
      <c r="F116" s="101">
        <v>1500002399</v>
      </c>
      <c r="G116" s="102" t="s">
        <v>17</v>
      </c>
      <c r="H116" s="103" t="s">
        <v>18</v>
      </c>
      <c r="I116" s="104">
        <f>995625/30*1</f>
        <v>33187.5</v>
      </c>
      <c r="J116" s="105">
        <f>373359.375/30*1</f>
        <v>12445.3125</v>
      </c>
      <c r="K116" s="106">
        <f>+I116-J116</f>
        <v>20742.1875</v>
      </c>
    </row>
    <row r="117" spans="1:11" ht="14.25">
      <c r="A117" s="99">
        <v>1</v>
      </c>
      <c r="B117" s="88" t="s">
        <v>55</v>
      </c>
      <c r="C117" s="83" t="s">
        <v>146</v>
      </c>
      <c r="D117" s="90">
        <v>12891</v>
      </c>
      <c r="E117" s="100">
        <v>42186</v>
      </c>
      <c r="F117" s="119">
        <v>1500003005</v>
      </c>
      <c r="G117" s="121">
        <v>42186</v>
      </c>
      <c r="H117" s="119">
        <v>1500003005</v>
      </c>
      <c r="I117" s="104">
        <v>5327.7</v>
      </c>
      <c r="J117" s="105">
        <v>554.96875</v>
      </c>
      <c r="K117" s="106">
        <v>4772.73125</v>
      </c>
    </row>
    <row r="118" spans="1:11" ht="14.25">
      <c r="A118" s="99">
        <v>1</v>
      </c>
      <c r="B118" s="76" t="s">
        <v>96</v>
      </c>
      <c r="C118" s="81" t="s">
        <v>146</v>
      </c>
      <c r="D118" s="90">
        <v>12892</v>
      </c>
      <c r="E118" s="100">
        <v>41806</v>
      </c>
      <c r="F118" s="101">
        <v>1500002399</v>
      </c>
      <c r="G118" s="102" t="s">
        <v>17</v>
      </c>
      <c r="H118" s="103" t="s">
        <v>18</v>
      </c>
      <c r="I118" s="104">
        <f>995625/30*1</f>
        <v>33187.5</v>
      </c>
      <c r="J118" s="105">
        <f>373359.375/30*1</f>
        <v>12445.3125</v>
      </c>
      <c r="K118" s="106">
        <f>+I118-J118</f>
        <v>20742.1875</v>
      </c>
    </row>
    <row r="119" spans="1:11" ht="14.25">
      <c r="A119" s="99">
        <v>1</v>
      </c>
      <c r="B119" s="76" t="s">
        <v>43</v>
      </c>
      <c r="C119" s="81" t="s">
        <v>146</v>
      </c>
      <c r="D119" s="90">
        <v>12893</v>
      </c>
      <c r="E119" s="100">
        <v>41806</v>
      </c>
      <c r="F119" s="101">
        <v>1500002399</v>
      </c>
      <c r="G119" s="102" t="s">
        <v>17</v>
      </c>
      <c r="H119" s="103" t="s">
        <v>18</v>
      </c>
      <c r="I119" s="104">
        <f>56404/20*1</f>
        <v>2820.2</v>
      </c>
      <c r="J119" s="105">
        <f>21151.5/20*1</f>
        <v>1057.575</v>
      </c>
      <c r="K119" s="106">
        <f>+I119+J119</f>
        <v>3877.7749999999996</v>
      </c>
    </row>
    <row r="120" spans="1:11" ht="14.25">
      <c r="A120" s="99">
        <v>1</v>
      </c>
      <c r="B120" s="89" t="s">
        <v>60</v>
      </c>
      <c r="C120" s="81" t="s">
        <v>146</v>
      </c>
      <c r="D120" s="136">
        <v>14182</v>
      </c>
      <c r="E120" s="107">
        <v>42235</v>
      </c>
      <c r="F120" s="119">
        <v>1500000011</v>
      </c>
      <c r="G120" s="102">
        <v>42240</v>
      </c>
      <c r="H120" s="116" t="s">
        <v>61</v>
      </c>
      <c r="I120" s="125">
        <f>297360/3*1</f>
        <v>99120</v>
      </c>
      <c r="J120" s="105">
        <f>4956*1</f>
        <v>4956</v>
      </c>
      <c r="K120" s="106">
        <f>+I120-J120</f>
        <v>94164</v>
      </c>
    </row>
    <row r="121" spans="1:11" ht="14.25">
      <c r="A121" s="99">
        <v>1</v>
      </c>
      <c r="B121" s="89" t="s">
        <v>60</v>
      </c>
      <c r="C121" s="82" t="s">
        <v>148</v>
      </c>
      <c r="D121" s="136">
        <v>14181</v>
      </c>
      <c r="E121" s="107">
        <v>42235</v>
      </c>
      <c r="F121" s="119">
        <v>1500000011</v>
      </c>
      <c r="G121" s="102">
        <v>42240</v>
      </c>
      <c r="H121" s="116" t="s">
        <v>61</v>
      </c>
      <c r="I121" s="125">
        <f>297360/3*1</f>
        <v>99120</v>
      </c>
      <c r="J121" s="105">
        <f>4956*1</f>
        <v>4956</v>
      </c>
      <c r="K121" s="106">
        <f>+I121-J121</f>
        <v>94164</v>
      </c>
    </row>
    <row r="122" spans="1:11" ht="14.25">
      <c r="A122" s="99">
        <v>1</v>
      </c>
      <c r="B122" s="76" t="s">
        <v>32</v>
      </c>
      <c r="C122" s="82" t="s">
        <v>148</v>
      </c>
      <c r="D122" s="133">
        <v>14214</v>
      </c>
      <c r="E122" s="107">
        <v>42315</v>
      </c>
      <c r="F122" s="119">
        <v>109297839</v>
      </c>
      <c r="G122" s="102">
        <v>42335</v>
      </c>
      <c r="H122" s="119" t="s">
        <v>33</v>
      </c>
      <c r="I122" s="109">
        <v>1121</v>
      </c>
      <c r="J122" s="110">
        <v>23.354166666666668</v>
      </c>
      <c r="K122" s="111">
        <v>1097.6458333333333</v>
      </c>
    </row>
    <row r="123" spans="1:11" ht="14.25">
      <c r="A123" s="99">
        <v>1</v>
      </c>
      <c r="B123" s="76" t="s">
        <v>95</v>
      </c>
      <c r="C123" s="81" t="s">
        <v>145</v>
      </c>
      <c r="D123" s="133">
        <v>14095</v>
      </c>
      <c r="E123" s="100">
        <v>41806</v>
      </c>
      <c r="F123" s="101">
        <v>1500002399</v>
      </c>
      <c r="G123" s="102" t="s">
        <v>17</v>
      </c>
      <c r="H123" s="103" t="s">
        <v>18</v>
      </c>
      <c r="I123" s="104">
        <f aca="true" t="shared" si="8" ref="I123:I132">995625/30*1</f>
        <v>33187.5</v>
      </c>
      <c r="J123" s="105">
        <f aca="true" t="shared" si="9" ref="J123:J132">373359.375/30*1</f>
        <v>12445.3125</v>
      </c>
      <c r="K123" s="106">
        <f aca="true" t="shared" si="10" ref="K123:K132">+I123-J123</f>
        <v>20742.1875</v>
      </c>
    </row>
    <row r="124" spans="1:11" ht="14.25">
      <c r="A124" s="99">
        <v>1</v>
      </c>
      <c r="B124" s="76" t="s">
        <v>95</v>
      </c>
      <c r="C124" s="81" t="s">
        <v>145</v>
      </c>
      <c r="D124" s="133">
        <v>14096</v>
      </c>
      <c r="E124" s="100">
        <v>41806</v>
      </c>
      <c r="F124" s="101">
        <v>1500002399</v>
      </c>
      <c r="G124" s="102" t="s">
        <v>17</v>
      </c>
      <c r="H124" s="103" t="s">
        <v>18</v>
      </c>
      <c r="I124" s="104">
        <f t="shared" si="8"/>
        <v>33187.5</v>
      </c>
      <c r="J124" s="105">
        <f t="shared" si="9"/>
        <v>12445.3125</v>
      </c>
      <c r="K124" s="106">
        <f t="shared" si="10"/>
        <v>20742.1875</v>
      </c>
    </row>
    <row r="125" spans="1:11" ht="14.25">
      <c r="A125" s="99">
        <v>1</v>
      </c>
      <c r="B125" s="76" t="s">
        <v>95</v>
      </c>
      <c r="C125" s="81" t="s">
        <v>145</v>
      </c>
      <c r="D125" s="133">
        <v>14097</v>
      </c>
      <c r="E125" s="100">
        <v>41806</v>
      </c>
      <c r="F125" s="101">
        <v>1500002399</v>
      </c>
      <c r="G125" s="102" t="s">
        <v>17</v>
      </c>
      <c r="H125" s="103" t="s">
        <v>18</v>
      </c>
      <c r="I125" s="104">
        <f t="shared" si="8"/>
        <v>33187.5</v>
      </c>
      <c r="J125" s="105">
        <f t="shared" si="9"/>
        <v>12445.3125</v>
      </c>
      <c r="K125" s="106">
        <f t="shared" si="10"/>
        <v>20742.1875</v>
      </c>
    </row>
    <row r="126" spans="1:11" ht="14.25">
      <c r="A126" s="99">
        <v>1</v>
      </c>
      <c r="B126" s="76" t="s">
        <v>95</v>
      </c>
      <c r="C126" s="81" t="s">
        <v>145</v>
      </c>
      <c r="D126" s="133">
        <v>14098</v>
      </c>
      <c r="E126" s="100">
        <v>41806</v>
      </c>
      <c r="F126" s="101">
        <v>1500002399</v>
      </c>
      <c r="G126" s="102" t="s">
        <v>17</v>
      </c>
      <c r="H126" s="103" t="s">
        <v>18</v>
      </c>
      <c r="I126" s="104">
        <f t="shared" si="8"/>
        <v>33187.5</v>
      </c>
      <c r="J126" s="105">
        <f t="shared" si="9"/>
        <v>12445.3125</v>
      </c>
      <c r="K126" s="106">
        <f t="shared" si="10"/>
        <v>20742.1875</v>
      </c>
    </row>
    <row r="127" spans="1:11" ht="14.25">
      <c r="A127" s="99">
        <v>1</v>
      </c>
      <c r="B127" s="76" t="s">
        <v>95</v>
      </c>
      <c r="C127" s="81" t="s">
        <v>145</v>
      </c>
      <c r="D127" s="133">
        <v>14099</v>
      </c>
      <c r="E127" s="100">
        <v>41806</v>
      </c>
      <c r="F127" s="101">
        <v>1500002399</v>
      </c>
      <c r="G127" s="102" t="s">
        <v>17</v>
      </c>
      <c r="H127" s="103" t="s">
        <v>18</v>
      </c>
      <c r="I127" s="104">
        <f t="shared" si="8"/>
        <v>33187.5</v>
      </c>
      <c r="J127" s="105">
        <f t="shared" si="9"/>
        <v>12445.3125</v>
      </c>
      <c r="K127" s="106">
        <f t="shared" si="10"/>
        <v>20742.1875</v>
      </c>
    </row>
    <row r="128" spans="1:11" ht="14.25">
      <c r="A128" s="99">
        <v>1</v>
      </c>
      <c r="B128" s="76" t="s">
        <v>95</v>
      </c>
      <c r="C128" s="81" t="s">
        <v>145</v>
      </c>
      <c r="D128" s="133">
        <v>14100</v>
      </c>
      <c r="E128" s="100">
        <v>41806</v>
      </c>
      <c r="F128" s="101">
        <v>1500002399</v>
      </c>
      <c r="G128" s="102" t="s">
        <v>17</v>
      </c>
      <c r="H128" s="103" t="s">
        <v>18</v>
      </c>
      <c r="I128" s="104">
        <f t="shared" si="8"/>
        <v>33187.5</v>
      </c>
      <c r="J128" s="105">
        <f t="shared" si="9"/>
        <v>12445.3125</v>
      </c>
      <c r="K128" s="106">
        <f t="shared" si="10"/>
        <v>20742.1875</v>
      </c>
    </row>
    <row r="129" spans="1:11" ht="14.25">
      <c r="A129" s="99">
        <v>1</v>
      </c>
      <c r="B129" s="76" t="s">
        <v>95</v>
      </c>
      <c r="C129" s="81" t="s">
        <v>145</v>
      </c>
      <c r="D129" s="133">
        <v>14101</v>
      </c>
      <c r="E129" s="100">
        <v>41806</v>
      </c>
      <c r="F129" s="101">
        <v>1500002399</v>
      </c>
      <c r="G129" s="102" t="s">
        <v>17</v>
      </c>
      <c r="H129" s="103" t="s">
        <v>18</v>
      </c>
      <c r="I129" s="104">
        <f t="shared" si="8"/>
        <v>33187.5</v>
      </c>
      <c r="J129" s="105">
        <f t="shared" si="9"/>
        <v>12445.3125</v>
      </c>
      <c r="K129" s="106">
        <f t="shared" si="10"/>
        <v>20742.1875</v>
      </c>
    </row>
    <row r="130" spans="1:11" ht="14.25">
      <c r="A130" s="99">
        <v>1</v>
      </c>
      <c r="B130" s="76" t="s">
        <v>95</v>
      </c>
      <c r="C130" s="81" t="s">
        <v>145</v>
      </c>
      <c r="D130" s="133">
        <v>14102</v>
      </c>
      <c r="E130" s="100">
        <v>41806</v>
      </c>
      <c r="F130" s="101">
        <v>1500002399</v>
      </c>
      <c r="G130" s="102" t="s">
        <v>17</v>
      </c>
      <c r="H130" s="103" t="s">
        <v>18</v>
      </c>
      <c r="I130" s="104">
        <f t="shared" si="8"/>
        <v>33187.5</v>
      </c>
      <c r="J130" s="105">
        <f t="shared" si="9"/>
        <v>12445.3125</v>
      </c>
      <c r="K130" s="106">
        <f t="shared" si="10"/>
        <v>20742.1875</v>
      </c>
    </row>
    <row r="131" spans="1:11" ht="14.25">
      <c r="A131" s="99">
        <v>1</v>
      </c>
      <c r="B131" s="76" t="s">
        <v>95</v>
      </c>
      <c r="C131" s="81" t="s">
        <v>145</v>
      </c>
      <c r="D131" s="133">
        <v>14103</v>
      </c>
      <c r="E131" s="100">
        <v>41806</v>
      </c>
      <c r="F131" s="101">
        <v>1500002399</v>
      </c>
      <c r="G131" s="102" t="s">
        <v>17</v>
      </c>
      <c r="H131" s="103" t="s">
        <v>18</v>
      </c>
      <c r="I131" s="104">
        <f t="shared" si="8"/>
        <v>33187.5</v>
      </c>
      <c r="J131" s="105">
        <f t="shared" si="9"/>
        <v>12445.3125</v>
      </c>
      <c r="K131" s="106">
        <f t="shared" si="10"/>
        <v>20742.1875</v>
      </c>
    </row>
    <row r="132" spans="1:11" ht="14.25">
      <c r="A132" s="99">
        <v>1</v>
      </c>
      <c r="B132" s="76" t="s">
        <v>95</v>
      </c>
      <c r="C132" s="81" t="s">
        <v>145</v>
      </c>
      <c r="D132" s="133">
        <v>14104</v>
      </c>
      <c r="E132" s="100">
        <v>41806</v>
      </c>
      <c r="F132" s="101">
        <v>1500002399</v>
      </c>
      <c r="G132" s="102" t="s">
        <v>17</v>
      </c>
      <c r="H132" s="103" t="s">
        <v>18</v>
      </c>
      <c r="I132" s="104">
        <f t="shared" si="8"/>
        <v>33187.5</v>
      </c>
      <c r="J132" s="105">
        <f t="shared" si="9"/>
        <v>12445.3125</v>
      </c>
      <c r="K132" s="106">
        <f t="shared" si="10"/>
        <v>20742.1875</v>
      </c>
    </row>
    <row r="133" spans="1:11" ht="14.25">
      <c r="A133" s="99">
        <v>1</v>
      </c>
      <c r="B133" s="76" t="s">
        <v>52</v>
      </c>
      <c r="C133" s="81" t="s">
        <v>145</v>
      </c>
      <c r="D133" s="133">
        <v>14105</v>
      </c>
      <c r="E133" s="100">
        <v>41806</v>
      </c>
      <c r="F133" s="101">
        <v>1500002399</v>
      </c>
      <c r="G133" s="102" t="s">
        <v>17</v>
      </c>
      <c r="H133" s="103" t="s">
        <v>18</v>
      </c>
      <c r="I133" s="104">
        <v>50523.894799999995</v>
      </c>
      <c r="J133" s="105">
        <v>18946.460549999993</v>
      </c>
      <c r="K133" s="106">
        <v>31577.434250000002</v>
      </c>
    </row>
    <row r="134" spans="1:11" ht="14.25">
      <c r="A134" s="99">
        <v>1</v>
      </c>
      <c r="B134" s="76" t="s">
        <v>19</v>
      </c>
      <c r="C134" s="81" t="s">
        <v>145</v>
      </c>
      <c r="D134" s="133">
        <v>14106</v>
      </c>
      <c r="E134" s="107">
        <v>41806</v>
      </c>
      <c r="F134" s="101">
        <v>1500002399</v>
      </c>
      <c r="G134" s="102" t="s">
        <v>17</v>
      </c>
      <c r="H134" s="108" t="s">
        <v>18</v>
      </c>
      <c r="I134" s="109">
        <f>32476.3376/2*1</f>
        <v>16238.1688</v>
      </c>
      <c r="J134" s="110">
        <f>12178.6266/2*1</f>
        <v>6089.3133</v>
      </c>
      <c r="K134" s="111">
        <f>+I134-J134</f>
        <v>10148.8555</v>
      </c>
    </row>
    <row r="135" spans="1:11" ht="14.25">
      <c r="A135" s="99">
        <v>1</v>
      </c>
      <c r="B135" s="76" t="s">
        <v>19</v>
      </c>
      <c r="C135" s="81" t="s">
        <v>145</v>
      </c>
      <c r="D135" s="133">
        <v>14107</v>
      </c>
      <c r="E135" s="107">
        <v>41806</v>
      </c>
      <c r="F135" s="101">
        <v>1500002399</v>
      </c>
      <c r="G135" s="102" t="s">
        <v>17</v>
      </c>
      <c r="H135" s="108" t="s">
        <v>18</v>
      </c>
      <c r="I135" s="109">
        <f>32476.3376/2*1</f>
        <v>16238.1688</v>
      </c>
      <c r="J135" s="110">
        <f>12178.6266/2*1</f>
        <v>6089.3133</v>
      </c>
      <c r="K135" s="111">
        <f>+I135-J135</f>
        <v>10148.8555</v>
      </c>
    </row>
    <row r="136" spans="1:11" ht="14.25">
      <c r="A136" s="99">
        <v>1</v>
      </c>
      <c r="B136" s="76" t="s">
        <v>16</v>
      </c>
      <c r="C136" s="81" t="s">
        <v>145</v>
      </c>
      <c r="D136" s="133">
        <v>14108</v>
      </c>
      <c r="E136" s="107">
        <v>41806</v>
      </c>
      <c r="F136" s="101">
        <v>1500002399</v>
      </c>
      <c r="G136" s="102" t="s">
        <v>17</v>
      </c>
      <c r="H136" s="108" t="s">
        <v>18</v>
      </c>
      <c r="I136" s="109">
        <v>43470.727999999996</v>
      </c>
      <c r="J136" s="110">
        <v>16301.522999999996</v>
      </c>
      <c r="K136" s="111">
        <v>27169.205</v>
      </c>
    </row>
    <row r="137" spans="1:11" ht="14.25">
      <c r="A137" s="99">
        <v>1</v>
      </c>
      <c r="B137" s="76" t="s">
        <v>53</v>
      </c>
      <c r="C137" s="81" t="s">
        <v>145</v>
      </c>
      <c r="D137" s="133">
        <v>14109</v>
      </c>
      <c r="E137" s="100">
        <v>41806</v>
      </c>
      <c r="F137" s="101">
        <v>1500002399</v>
      </c>
      <c r="G137" s="102" t="s">
        <v>17</v>
      </c>
      <c r="H137" s="103" t="s">
        <v>18</v>
      </c>
      <c r="I137" s="104">
        <v>2478</v>
      </c>
      <c r="J137" s="105">
        <v>929.25</v>
      </c>
      <c r="K137" s="106">
        <v>1548.75</v>
      </c>
    </row>
    <row r="138" spans="1:11" ht="14.25">
      <c r="A138" s="99">
        <v>1</v>
      </c>
      <c r="B138" s="76" t="s">
        <v>50</v>
      </c>
      <c r="C138" s="81" t="s">
        <v>145</v>
      </c>
      <c r="D138" s="133">
        <v>14110</v>
      </c>
      <c r="E138" s="100">
        <v>41806</v>
      </c>
      <c r="F138" s="101">
        <v>1500002399</v>
      </c>
      <c r="G138" s="102" t="s">
        <v>17</v>
      </c>
      <c r="H138" s="103" t="s">
        <v>18</v>
      </c>
      <c r="I138" s="104">
        <v>2808.3999999999996</v>
      </c>
      <c r="J138" s="105">
        <v>1053.1499999999999</v>
      </c>
      <c r="K138" s="106">
        <v>1755.2499999999998</v>
      </c>
    </row>
    <row r="139" spans="1:11" ht="14.25">
      <c r="A139" s="99">
        <v>1</v>
      </c>
      <c r="B139" s="76" t="s">
        <v>49</v>
      </c>
      <c r="C139" s="81" t="s">
        <v>145</v>
      </c>
      <c r="D139" s="133">
        <v>14111</v>
      </c>
      <c r="E139" s="100">
        <v>41806</v>
      </c>
      <c r="F139" s="101">
        <v>1500002399</v>
      </c>
      <c r="G139" s="102" t="s">
        <v>17</v>
      </c>
      <c r="H139" s="103" t="s">
        <v>18</v>
      </c>
      <c r="I139" s="104">
        <v>30822.060199999996</v>
      </c>
      <c r="J139" s="105">
        <v>11558.272575000003</v>
      </c>
      <c r="K139" s="106">
        <v>19263.787624999994</v>
      </c>
    </row>
    <row r="140" spans="1:11" ht="14.25">
      <c r="A140" s="99">
        <v>1</v>
      </c>
      <c r="B140" s="76" t="s">
        <v>46</v>
      </c>
      <c r="C140" s="81" t="s">
        <v>145</v>
      </c>
      <c r="D140" s="133">
        <v>14112</v>
      </c>
      <c r="E140" s="100">
        <v>41806</v>
      </c>
      <c r="F140" s="101">
        <v>1500002399</v>
      </c>
      <c r="G140" s="102" t="s">
        <v>17</v>
      </c>
      <c r="H140" s="103" t="s">
        <v>18</v>
      </c>
      <c r="I140" s="104">
        <v>53690</v>
      </c>
      <c r="J140" s="105">
        <v>20133.750000000004</v>
      </c>
      <c r="K140" s="106">
        <v>33556.25</v>
      </c>
    </row>
    <row r="141" spans="1:11" ht="14.25">
      <c r="A141" s="99">
        <v>1</v>
      </c>
      <c r="B141" s="76" t="s">
        <v>45</v>
      </c>
      <c r="C141" s="81" t="s">
        <v>145</v>
      </c>
      <c r="D141" s="133">
        <v>14113</v>
      </c>
      <c r="E141" s="100">
        <v>41806</v>
      </c>
      <c r="F141" s="101">
        <v>1500002399</v>
      </c>
      <c r="G141" s="102" t="s">
        <v>17</v>
      </c>
      <c r="H141" s="103" t="s">
        <v>18</v>
      </c>
      <c r="I141" s="104">
        <v>78812.2</v>
      </c>
      <c r="J141" s="105">
        <v>29554.575</v>
      </c>
      <c r="K141" s="106">
        <v>49257.625</v>
      </c>
    </row>
    <row r="142" spans="1:11" ht="14.25">
      <c r="A142" s="99">
        <v>1</v>
      </c>
      <c r="B142" s="76" t="s">
        <v>96</v>
      </c>
      <c r="C142" s="81" t="s">
        <v>145</v>
      </c>
      <c r="D142" s="133">
        <v>14114</v>
      </c>
      <c r="E142" s="100">
        <v>41806</v>
      </c>
      <c r="F142" s="101">
        <v>1500002399</v>
      </c>
      <c r="G142" s="102" t="s">
        <v>17</v>
      </c>
      <c r="H142" s="103" t="s">
        <v>18</v>
      </c>
      <c r="I142" s="104">
        <f aca="true" t="shared" si="11" ref="I142:I151">995625/30*1</f>
        <v>33187.5</v>
      </c>
      <c r="J142" s="105">
        <f aca="true" t="shared" si="12" ref="J142:J151">373359.375/30*1</f>
        <v>12445.3125</v>
      </c>
      <c r="K142" s="106">
        <f aca="true" t="shared" si="13" ref="K142:K156">+I142-J142</f>
        <v>20742.1875</v>
      </c>
    </row>
    <row r="143" spans="1:11" ht="14.25">
      <c r="A143" s="99">
        <v>1</v>
      </c>
      <c r="B143" s="76" t="s">
        <v>96</v>
      </c>
      <c r="C143" s="81" t="s">
        <v>145</v>
      </c>
      <c r="D143" s="133">
        <v>14115</v>
      </c>
      <c r="E143" s="100">
        <v>41806</v>
      </c>
      <c r="F143" s="101">
        <v>1500002399</v>
      </c>
      <c r="G143" s="102" t="s">
        <v>17</v>
      </c>
      <c r="H143" s="103" t="s">
        <v>18</v>
      </c>
      <c r="I143" s="104">
        <f t="shared" si="11"/>
        <v>33187.5</v>
      </c>
      <c r="J143" s="105">
        <f t="shared" si="12"/>
        <v>12445.3125</v>
      </c>
      <c r="K143" s="106">
        <f t="shared" si="13"/>
        <v>20742.1875</v>
      </c>
    </row>
    <row r="144" spans="1:11" ht="14.25">
      <c r="A144" s="99">
        <v>1</v>
      </c>
      <c r="B144" s="76" t="s">
        <v>96</v>
      </c>
      <c r="C144" s="81" t="s">
        <v>145</v>
      </c>
      <c r="D144" s="133">
        <v>14116</v>
      </c>
      <c r="E144" s="100">
        <v>41806</v>
      </c>
      <c r="F144" s="101">
        <v>1500002399</v>
      </c>
      <c r="G144" s="102" t="s">
        <v>17</v>
      </c>
      <c r="H144" s="103" t="s">
        <v>18</v>
      </c>
      <c r="I144" s="104">
        <f t="shared" si="11"/>
        <v>33187.5</v>
      </c>
      <c r="J144" s="105">
        <f t="shared" si="12"/>
        <v>12445.3125</v>
      </c>
      <c r="K144" s="106">
        <f t="shared" si="13"/>
        <v>20742.1875</v>
      </c>
    </row>
    <row r="145" spans="1:11" ht="14.25">
      <c r="A145" s="99">
        <v>1</v>
      </c>
      <c r="B145" s="76" t="s">
        <v>96</v>
      </c>
      <c r="C145" s="81" t="s">
        <v>145</v>
      </c>
      <c r="D145" s="133">
        <v>14117</v>
      </c>
      <c r="E145" s="100">
        <v>41806</v>
      </c>
      <c r="F145" s="101">
        <v>1500002399</v>
      </c>
      <c r="G145" s="102" t="s">
        <v>17</v>
      </c>
      <c r="H145" s="103" t="s">
        <v>18</v>
      </c>
      <c r="I145" s="104">
        <f t="shared" si="11"/>
        <v>33187.5</v>
      </c>
      <c r="J145" s="105">
        <f t="shared" si="12"/>
        <v>12445.3125</v>
      </c>
      <c r="K145" s="106">
        <f t="shared" si="13"/>
        <v>20742.1875</v>
      </c>
    </row>
    <row r="146" spans="1:11" ht="14.25">
      <c r="A146" s="99">
        <v>1</v>
      </c>
      <c r="B146" s="76" t="s">
        <v>96</v>
      </c>
      <c r="C146" s="81" t="s">
        <v>145</v>
      </c>
      <c r="D146" s="133">
        <v>14118</v>
      </c>
      <c r="E146" s="100">
        <v>41806</v>
      </c>
      <c r="F146" s="101">
        <v>1500002399</v>
      </c>
      <c r="G146" s="102" t="s">
        <v>17</v>
      </c>
      <c r="H146" s="103" t="s">
        <v>18</v>
      </c>
      <c r="I146" s="104">
        <f t="shared" si="11"/>
        <v>33187.5</v>
      </c>
      <c r="J146" s="105">
        <f t="shared" si="12"/>
        <v>12445.3125</v>
      </c>
      <c r="K146" s="106">
        <f t="shared" si="13"/>
        <v>20742.1875</v>
      </c>
    </row>
    <row r="147" spans="1:11" ht="14.25">
      <c r="A147" s="99">
        <v>1</v>
      </c>
      <c r="B147" s="76" t="s">
        <v>96</v>
      </c>
      <c r="C147" s="81" t="s">
        <v>145</v>
      </c>
      <c r="D147" s="133">
        <v>14119</v>
      </c>
      <c r="E147" s="100">
        <v>41806</v>
      </c>
      <c r="F147" s="101">
        <v>1500002399</v>
      </c>
      <c r="G147" s="102" t="s">
        <v>17</v>
      </c>
      <c r="H147" s="103" t="s">
        <v>18</v>
      </c>
      <c r="I147" s="104">
        <f t="shared" si="11"/>
        <v>33187.5</v>
      </c>
      <c r="J147" s="105">
        <f t="shared" si="12"/>
        <v>12445.3125</v>
      </c>
      <c r="K147" s="106">
        <f t="shared" si="13"/>
        <v>20742.1875</v>
      </c>
    </row>
    <row r="148" spans="1:11" ht="14.25">
      <c r="A148" s="99">
        <v>1</v>
      </c>
      <c r="B148" s="76" t="s">
        <v>96</v>
      </c>
      <c r="C148" s="81" t="s">
        <v>145</v>
      </c>
      <c r="D148" s="133">
        <v>14120</v>
      </c>
      <c r="E148" s="100">
        <v>41806</v>
      </c>
      <c r="F148" s="101">
        <v>1500002399</v>
      </c>
      <c r="G148" s="102" t="s">
        <v>17</v>
      </c>
      <c r="H148" s="103" t="s">
        <v>18</v>
      </c>
      <c r="I148" s="104">
        <f t="shared" si="11"/>
        <v>33187.5</v>
      </c>
      <c r="J148" s="105">
        <f t="shared" si="12"/>
        <v>12445.3125</v>
      </c>
      <c r="K148" s="106">
        <f t="shared" si="13"/>
        <v>20742.1875</v>
      </c>
    </row>
    <row r="149" spans="1:11" ht="14.25">
      <c r="A149" s="99">
        <v>1</v>
      </c>
      <c r="B149" s="76" t="s">
        <v>96</v>
      </c>
      <c r="C149" s="81" t="s">
        <v>145</v>
      </c>
      <c r="D149" s="133">
        <v>14121</v>
      </c>
      <c r="E149" s="100">
        <v>41806</v>
      </c>
      <c r="F149" s="101">
        <v>1500002399</v>
      </c>
      <c r="G149" s="102" t="s">
        <v>17</v>
      </c>
      <c r="H149" s="103" t="s">
        <v>18</v>
      </c>
      <c r="I149" s="104">
        <f t="shared" si="11"/>
        <v>33187.5</v>
      </c>
      <c r="J149" s="105">
        <f t="shared" si="12"/>
        <v>12445.3125</v>
      </c>
      <c r="K149" s="106">
        <f t="shared" si="13"/>
        <v>20742.1875</v>
      </c>
    </row>
    <row r="150" spans="1:11" ht="14.25">
      <c r="A150" s="99">
        <v>1</v>
      </c>
      <c r="B150" s="76" t="s">
        <v>96</v>
      </c>
      <c r="C150" s="81" t="s">
        <v>145</v>
      </c>
      <c r="D150" s="133">
        <v>14122</v>
      </c>
      <c r="E150" s="100">
        <v>41806</v>
      </c>
      <c r="F150" s="101">
        <v>1500002399</v>
      </c>
      <c r="G150" s="102" t="s">
        <v>17</v>
      </c>
      <c r="H150" s="103" t="s">
        <v>18</v>
      </c>
      <c r="I150" s="104">
        <f t="shared" si="11"/>
        <v>33187.5</v>
      </c>
      <c r="J150" s="105">
        <f t="shared" si="12"/>
        <v>12445.3125</v>
      </c>
      <c r="K150" s="106">
        <f t="shared" si="13"/>
        <v>20742.1875</v>
      </c>
    </row>
    <row r="151" spans="1:11" ht="14.25">
      <c r="A151" s="99">
        <v>1</v>
      </c>
      <c r="B151" s="76" t="s">
        <v>96</v>
      </c>
      <c r="C151" s="81" t="s">
        <v>145</v>
      </c>
      <c r="D151" s="133">
        <v>14123</v>
      </c>
      <c r="E151" s="100">
        <v>41806</v>
      </c>
      <c r="F151" s="101">
        <v>1500002399</v>
      </c>
      <c r="G151" s="102" t="s">
        <v>17</v>
      </c>
      <c r="H151" s="103" t="s">
        <v>18</v>
      </c>
      <c r="I151" s="104">
        <f t="shared" si="11"/>
        <v>33187.5</v>
      </c>
      <c r="J151" s="105">
        <f t="shared" si="12"/>
        <v>12445.3125</v>
      </c>
      <c r="K151" s="106">
        <f t="shared" si="13"/>
        <v>20742.1875</v>
      </c>
    </row>
    <row r="152" spans="1:11" ht="14.25">
      <c r="A152" s="99">
        <v>1</v>
      </c>
      <c r="B152" s="76" t="s">
        <v>149</v>
      </c>
      <c r="C152" s="81" t="s">
        <v>145</v>
      </c>
      <c r="D152" s="133">
        <v>14124</v>
      </c>
      <c r="E152" s="100">
        <v>41806</v>
      </c>
      <c r="F152" s="101">
        <v>1500002399</v>
      </c>
      <c r="G152" s="102" t="s">
        <v>17</v>
      </c>
      <c r="H152" s="103" t="s">
        <v>18</v>
      </c>
      <c r="I152" s="104">
        <f>531000/5*1</f>
        <v>106200</v>
      </c>
      <c r="J152" s="105">
        <f>199125/5*1</f>
        <v>39825</v>
      </c>
      <c r="K152" s="106">
        <f t="shared" si="13"/>
        <v>66375</v>
      </c>
    </row>
    <row r="153" spans="1:11" ht="14.25">
      <c r="A153" s="99">
        <v>1</v>
      </c>
      <c r="B153" s="76" t="s">
        <v>149</v>
      </c>
      <c r="C153" s="81" t="s">
        <v>145</v>
      </c>
      <c r="D153" s="133">
        <v>14125</v>
      </c>
      <c r="E153" s="100">
        <v>41806</v>
      </c>
      <c r="F153" s="101">
        <v>1500002399</v>
      </c>
      <c r="G153" s="102" t="s">
        <v>17</v>
      </c>
      <c r="H153" s="103" t="s">
        <v>18</v>
      </c>
      <c r="I153" s="104">
        <f>531000/5*1</f>
        <v>106200</v>
      </c>
      <c r="J153" s="105">
        <f>199125/5*1</f>
        <v>39825</v>
      </c>
      <c r="K153" s="106">
        <f t="shared" si="13"/>
        <v>66375</v>
      </c>
    </row>
    <row r="154" spans="1:11" ht="14.25">
      <c r="A154" s="99">
        <v>1</v>
      </c>
      <c r="B154" s="76" t="s">
        <v>149</v>
      </c>
      <c r="C154" s="81" t="s">
        <v>145</v>
      </c>
      <c r="D154" s="133">
        <v>14126</v>
      </c>
      <c r="E154" s="100">
        <v>41806</v>
      </c>
      <c r="F154" s="101">
        <v>1500002399</v>
      </c>
      <c r="G154" s="102" t="s">
        <v>17</v>
      </c>
      <c r="H154" s="103" t="s">
        <v>18</v>
      </c>
      <c r="I154" s="104">
        <f>531000/5*1</f>
        <v>106200</v>
      </c>
      <c r="J154" s="105">
        <f>199125/5*1</f>
        <v>39825</v>
      </c>
      <c r="K154" s="106">
        <f t="shared" si="13"/>
        <v>66375</v>
      </c>
    </row>
    <row r="155" spans="1:11" ht="14.25">
      <c r="A155" s="99">
        <v>1</v>
      </c>
      <c r="B155" s="76" t="s">
        <v>149</v>
      </c>
      <c r="C155" s="81" t="s">
        <v>145</v>
      </c>
      <c r="D155" s="133">
        <v>14127</v>
      </c>
      <c r="E155" s="100">
        <v>41806</v>
      </c>
      <c r="F155" s="101">
        <v>1500002399</v>
      </c>
      <c r="G155" s="102" t="s">
        <v>17</v>
      </c>
      <c r="H155" s="103" t="s">
        <v>18</v>
      </c>
      <c r="I155" s="104">
        <f>531000/5*1</f>
        <v>106200</v>
      </c>
      <c r="J155" s="105">
        <f>199125/5*1</f>
        <v>39825</v>
      </c>
      <c r="K155" s="106">
        <f t="shared" si="13"/>
        <v>66375</v>
      </c>
    </row>
    <row r="156" spans="1:11" ht="14.25">
      <c r="A156" s="99">
        <v>1</v>
      </c>
      <c r="B156" s="76" t="s">
        <v>149</v>
      </c>
      <c r="C156" s="81" t="s">
        <v>145</v>
      </c>
      <c r="D156" s="133">
        <v>14128</v>
      </c>
      <c r="E156" s="100">
        <v>41806</v>
      </c>
      <c r="F156" s="101">
        <v>1500002399</v>
      </c>
      <c r="G156" s="102" t="s">
        <v>17</v>
      </c>
      <c r="H156" s="103" t="s">
        <v>18</v>
      </c>
      <c r="I156" s="104">
        <f>531000/5*1</f>
        <v>106200</v>
      </c>
      <c r="J156" s="105">
        <f>199125/5*1</f>
        <v>39825</v>
      </c>
      <c r="K156" s="106">
        <f t="shared" si="13"/>
        <v>66375</v>
      </c>
    </row>
    <row r="157" spans="1:11" ht="14.25">
      <c r="A157" s="99">
        <v>1</v>
      </c>
      <c r="B157" s="76" t="s">
        <v>63</v>
      </c>
      <c r="C157" s="81" t="s">
        <v>145</v>
      </c>
      <c r="D157" s="133">
        <v>14129</v>
      </c>
      <c r="E157" s="100">
        <v>41806</v>
      </c>
      <c r="F157" s="101">
        <v>1500002399</v>
      </c>
      <c r="G157" s="102" t="s">
        <v>17</v>
      </c>
      <c r="H157" s="103" t="s">
        <v>18</v>
      </c>
      <c r="I157" s="104">
        <v>28328.189199999997</v>
      </c>
      <c r="J157" s="105">
        <v>6373.842569999998</v>
      </c>
      <c r="K157" s="106">
        <v>21954.34663</v>
      </c>
    </row>
    <row r="158" spans="1:11" ht="14.25">
      <c r="A158" s="99">
        <v>1</v>
      </c>
      <c r="B158" s="76" t="s">
        <v>150</v>
      </c>
      <c r="C158" s="81" t="s">
        <v>145</v>
      </c>
      <c r="D158" s="133">
        <v>14130</v>
      </c>
      <c r="E158" s="100">
        <v>41806</v>
      </c>
      <c r="F158" s="101">
        <v>1500002399</v>
      </c>
      <c r="G158" s="102" t="s">
        <v>17</v>
      </c>
      <c r="H158" s="103" t="s">
        <v>18</v>
      </c>
      <c r="I158" s="104">
        <f aca="true" t="shared" si="14" ref="I158:I167">96122.8/10*1</f>
        <v>9612.28</v>
      </c>
      <c r="J158" s="105">
        <f aca="true" t="shared" si="15" ref="J158:J167">36046.05/10*1</f>
        <v>3604.6050000000005</v>
      </c>
      <c r="K158" s="106">
        <f aca="true" t="shared" si="16" ref="K158:K167">+I158-J158</f>
        <v>6007.675</v>
      </c>
    </row>
    <row r="159" spans="1:11" ht="14.25">
      <c r="A159" s="99">
        <v>1</v>
      </c>
      <c r="B159" s="76" t="s">
        <v>150</v>
      </c>
      <c r="C159" s="81" t="s">
        <v>145</v>
      </c>
      <c r="D159" s="133">
        <v>14131</v>
      </c>
      <c r="E159" s="100">
        <v>41806</v>
      </c>
      <c r="F159" s="101">
        <v>1500002399</v>
      </c>
      <c r="G159" s="102" t="s">
        <v>17</v>
      </c>
      <c r="H159" s="103" t="s">
        <v>18</v>
      </c>
      <c r="I159" s="104">
        <f t="shared" si="14"/>
        <v>9612.28</v>
      </c>
      <c r="J159" s="105">
        <f t="shared" si="15"/>
        <v>3604.6050000000005</v>
      </c>
      <c r="K159" s="106">
        <f t="shared" si="16"/>
        <v>6007.675</v>
      </c>
    </row>
    <row r="160" spans="1:11" ht="14.25">
      <c r="A160" s="99">
        <v>1</v>
      </c>
      <c r="B160" s="76" t="s">
        <v>150</v>
      </c>
      <c r="C160" s="81" t="s">
        <v>145</v>
      </c>
      <c r="D160" s="133">
        <v>14132</v>
      </c>
      <c r="E160" s="100">
        <v>41806</v>
      </c>
      <c r="F160" s="101">
        <v>1500002399</v>
      </c>
      <c r="G160" s="102" t="s">
        <v>17</v>
      </c>
      <c r="H160" s="103" t="s">
        <v>18</v>
      </c>
      <c r="I160" s="104">
        <f t="shared" si="14"/>
        <v>9612.28</v>
      </c>
      <c r="J160" s="105">
        <f t="shared" si="15"/>
        <v>3604.6050000000005</v>
      </c>
      <c r="K160" s="106">
        <f t="shared" si="16"/>
        <v>6007.675</v>
      </c>
    </row>
    <row r="161" spans="1:11" ht="14.25">
      <c r="A161" s="99">
        <v>1</v>
      </c>
      <c r="B161" s="76" t="s">
        <v>150</v>
      </c>
      <c r="C161" s="81" t="s">
        <v>145</v>
      </c>
      <c r="D161" s="133">
        <v>14133</v>
      </c>
      <c r="E161" s="100">
        <v>41806</v>
      </c>
      <c r="F161" s="101">
        <v>1500002399</v>
      </c>
      <c r="G161" s="102" t="s">
        <v>17</v>
      </c>
      <c r="H161" s="103" t="s">
        <v>18</v>
      </c>
      <c r="I161" s="104">
        <f t="shared" si="14"/>
        <v>9612.28</v>
      </c>
      <c r="J161" s="105">
        <f t="shared" si="15"/>
        <v>3604.6050000000005</v>
      </c>
      <c r="K161" s="106">
        <f t="shared" si="16"/>
        <v>6007.675</v>
      </c>
    </row>
    <row r="162" spans="1:11" ht="14.25">
      <c r="A162" s="99">
        <v>1</v>
      </c>
      <c r="B162" s="76" t="s">
        <v>150</v>
      </c>
      <c r="C162" s="81" t="s">
        <v>145</v>
      </c>
      <c r="D162" s="133">
        <v>14134</v>
      </c>
      <c r="E162" s="100">
        <v>41806</v>
      </c>
      <c r="F162" s="101">
        <v>1500002399</v>
      </c>
      <c r="G162" s="102" t="s">
        <v>17</v>
      </c>
      <c r="H162" s="103" t="s">
        <v>18</v>
      </c>
      <c r="I162" s="104">
        <f t="shared" si="14"/>
        <v>9612.28</v>
      </c>
      <c r="J162" s="105">
        <f t="shared" si="15"/>
        <v>3604.6050000000005</v>
      </c>
      <c r="K162" s="106">
        <f t="shared" si="16"/>
        <v>6007.675</v>
      </c>
    </row>
    <row r="163" spans="1:11" ht="14.25">
      <c r="A163" s="99">
        <v>1</v>
      </c>
      <c r="B163" s="76" t="s">
        <v>150</v>
      </c>
      <c r="C163" s="81" t="s">
        <v>145</v>
      </c>
      <c r="D163" s="133">
        <v>14135</v>
      </c>
      <c r="E163" s="100">
        <v>41806</v>
      </c>
      <c r="F163" s="101">
        <v>1500002399</v>
      </c>
      <c r="G163" s="102" t="s">
        <v>17</v>
      </c>
      <c r="H163" s="103" t="s">
        <v>18</v>
      </c>
      <c r="I163" s="104">
        <f t="shared" si="14"/>
        <v>9612.28</v>
      </c>
      <c r="J163" s="105">
        <f t="shared" si="15"/>
        <v>3604.6050000000005</v>
      </c>
      <c r="K163" s="106">
        <f t="shared" si="16"/>
        <v>6007.675</v>
      </c>
    </row>
    <row r="164" spans="1:11" ht="14.25">
      <c r="A164" s="99">
        <v>1</v>
      </c>
      <c r="B164" s="76" t="s">
        <v>150</v>
      </c>
      <c r="C164" s="81" t="s">
        <v>145</v>
      </c>
      <c r="D164" s="133">
        <v>14136</v>
      </c>
      <c r="E164" s="100">
        <v>41806</v>
      </c>
      <c r="F164" s="101">
        <v>1500002399</v>
      </c>
      <c r="G164" s="102" t="s">
        <v>17</v>
      </c>
      <c r="H164" s="103" t="s">
        <v>18</v>
      </c>
      <c r="I164" s="104">
        <f t="shared" si="14"/>
        <v>9612.28</v>
      </c>
      <c r="J164" s="105">
        <f t="shared" si="15"/>
        <v>3604.6050000000005</v>
      </c>
      <c r="K164" s="106">
        <f t="shared" si="16"/>
        <v>6007.675</v>
      </c>
    </row>
    <row r="165" spans="1:11" ht="14.25">
      <c r="A165" s="99">
        <v>1</v>
      </c>
      <c r="B165" s="76" t="s">
        <v>150</v>
      </c>
      <c r="C165" s="81" t="s">
        <v>145</v>
      </c>
      <c r="D165" s="133">
        <v>14137</v>
      </c>
      <c r="E165" s="100">
        <v>41806</v>
      </c>
      <c r="F165" s="101">
        <v>1500002399</v>
      </c>
      <c r="G165" s="102" t="s">
        <v>17</v>
      </c>
      <c r="H165" s="103" t="s">
        <v>18</v>
      </c>
      <c r="I165" s="104">
        <f t="shared" si="14"/>
        <v>9612.28</v>
      </c>
      <c r="J165" s="105">
        <f t="shared" si="15"/>
        <v>3604.6050000000005</v>
      </c>
      <c r="K165" s="106">
        <f t="shared" si="16"/>
        <v>6007.675</v>
      </c>
    </row>
    <row r="166" spans="1:11" ht="14.25">
      <c r="A166" s="99">
        <v>1</v>
      </c>
      <c r="B166" s="76" t="s">
        <v>150</v>
      </c>
      <c r="C166" s="81" t="s">
        <v>145</v>
      </c>
      <c r="D166" s="133">
        <v>14138</v>
      </c>
      <c r="E166" s="100">
        <v>41806</v>
      </c>
      <c r="F166" s="101">
        <v>1500002399</v>
      </c>
      <c r="G166" s="102" t="s">
        <v>17</v>
      </c>
      <c r="H166" s="103" t="s">
        <v>18</v>
      </c>
      <c r="I166" s="104">
        <f t="shared" si="14"/>
        <v>9612.28</v>
      </c>
      <c r="J166" s="105">
        <f t="shared" si="15"/>
        <v>3604.6050000000005</v>
      </c>
      <c r="K166" s="106">
        <f t="shared" si="16"/>
        <v>6007.675</v>
      </c>
    </row>
    <row r="167" spans="1:11" ht="14.25">
      <c r="A167" s="99">
        <v>1</v>
      </c>
      <c r="B167" s="76" t="s">
        <v>150</v>
      </c>
      <c r="C167" s="81" t="s">
        <v>145</v>
      </c>
      <c r="D167" s="133">
        <v>14139</v>
      </c>
      <c r="E167" s="100">
        <v>41806</v>
      </c>
      <c r="F167" s="101">
        <v>1500002399</v>
      </c>
      <c r="G167" s="102" t="s">
        <v>17</v>
      </c>
      <c r="H167" s="103" t="s">
        <v>18</v>
      </c>
      <c r="I167" s="104">
        <f t="shared" si="14"/>
        <v>9612.28</v>
      </c>
      <c r="J167" s="105">
        <f t="shared" si="15"/>
        <v>3604.6050000000005</v>
      </c>
      <c r="K167" s="106">
        <f t="shared" si="16"/>
        <v>6007.675</v>
      </c>
    </row>
    <row r="168" spans="1:11" ht="14.25">
      <c r="A168" s="99">
        <v>1</v>
      </c>
      <c r="B168" s="76" t="s">
        <v>43</v>
      </c>
      <c r="C168" s="81" t="s">
        <v>145</v>
      </c>
      <c r="D168" s="133">
        <v>14140</v>
      </c>
      <c r="E168" s="100">
        <v>41806</v>
      </c>
      <c r="F168" s="101">
        <v>1500002399</v>
      </c>
      <c r="G168" s="102" t="s">
        <v>17</v>
      </c>
      <c r="H168" s="103" t="s">
        <v>18</v>
      </c>
      <c r="I168" s="104">
        <f aca="true" t="shared" si="17" ref="I168:I174">56404/20*1</f>
        <v>2820.2</v>
      </c>
      <c r="J168" s="105">
        <f aca="true" t="shared" si="18" ref="J168:J174">21151.5/20*1</f>
        <v>1057.575</v>
      </c>
      <c r="K168" s="106">
        <f aca="true" t="shared" si="19" ref="K168:K174">+I168+J168</f>
        <v>3877.7749999999996</v>
      </c>
    </row>
    <row r="169" spans="1:11" ht="14.25">
      <c r="A169" s="99">
        <v>1</v>
      </c>
      <c r="B169" s="76" t="s">
        <v>43</v>
      </c>
      <c r="C169" s="81" t="s">
        <v>145</v>
      </c>
      <c r="D169" s="132">
        <v>14141</v>
      </c>
      <c r="E169" s="100">
        <v>41806</v>
      </c>
      <c r="F169" s="101">
        <v>1500002399</v>
      </c>
      <c r="G169" s="102" t="s">
        <v>17</v>
      </c>
      <c r="H169" s="103" t="s">
        <v>18</v>
      </c>
      <c r="I169" s="104">
        <f t="shared" si="17"/>
        <v>2820.2</v>
      </c>
      <c r="J169" s="105">
        <f t="shared" si="18"/>
        <v>1057.575</v>
      </c>
      <c r="K169" s="106">
        <f t="shared" si="19"/>
        <v>3877.7749999999996</v>
      </c>
    </row>
    <row r="170" spans="1:11" ht="14.25">
      <c r="A170" s="99">
        <v>1</v>
      </c>
      <c r="B170" s="76" t="s">
        <v>43</v>
      </c>
      <c r="C170" s="81" t="s">
        <v>145</v>
      </c>
      <c r="D170" s="132">
        <v>14142</v>
      </c>
      <c r="E170" s="100">
        <v>41806</v>
      </c>
      <c r="F170" s="101">
        <v>1500002399</v>
      </c>
      <c r="G170" s="102" t="s">
        <v>17</v>
      </c>
      <c r="H170" s="103" t="s">
        <v>18</v>
      </c>
      <c r="I170" s="104">
        <f t="shared" si="17"/>
        <v>2820.2</v>
      </c>
      <c r="J170" s="105">
        <f t="shared" si="18"/>
        <v>1057.575</v>
      </c>
      <c r="K170" s="106">
        <f t="shared" si="19"/>
        <v>3877.7749999999996</v>
      </c>
    </row>
    <row r="171" spans="1:11" ht="14.25">
      <c r="A171" s="99">
        <v>1</v>
      </c>
      <c r="B171" s="76" t="s">
        <v>43</v>
      </c>
      <c r="C171" s="81" t="s">
        <v>145</v>
      </c>
      <c r="D171" s="132">
        <v>14143</v>
      </c>
      <c r="E171" s="100">
        <v>41806</v>
      </c>
      <c r="F171" s="101">
        <v>1500002399</v>
      </c>
      <c r="G171" s="102" t="s">
        <v>17</v>
      </c>
      <c r="H171" s="103" t="s">
        <v>18</v>
      </c>
      <c r="I171" s="104">
        <f t="shared" si="17"/>
        <v>2820.2</v>
      </c>
      <c r="J171" s="105">
        <f t="shared" si="18"/>
        <v>1057.575</v>
      </c>
      <c r="K171" s="106">
        <f t="shared" si="19"/>
        <v>3877.7749999999996</v>
      </c>
    </row>
    <row r="172" spans="1:11" ht="14.25">
      <c r="A172" s="99">
        <v>1</v>
      </c>
      <c r="B172" s="76" t="s">
        <v>43</v>
      </c>
      <c r="C172" s="81" t="s">
        <v>145</v>
      </c>
      <c r="D172" s="132">
        <v>14144</v>
      </c>
      <c r="E172" s="100">
        <v>41806</v>
      </c>
      <c r="F172" s="101">
        <v>1500002399</v>
      </c>
      <c r="G172" s="102" t="s">
        <v>17</v>
      </c>
      <c r="H172" s="103" t="s">
        <v>18</v>
      </c>
      <c r="I172" s="104">
        <f t="shared" si="17"/>
        <v>2820.2</v>
      </c>
      <c r="J172" s="105">
        <f t="shared" si="18"/>
        <v>1057.575</v>
      </c>
      <c r="K172" s="106">
        <f t="shared" si="19"/>
        <v>3877.7749999999996</v>
      </c>
    </row>
    <row r="173" spans="1:11" ht="14.25">
      <c r="A173" s="99">
        <v>1</v>
      </c>
      <c r="B173" s="76" t="s">
        <v>43</v>
      </c>
      <c r="C173" s="81" t="s">
        <v>145</v>
      </c>
      <c r="D173" s="132">
        <v>14145</v>
      </c>
      <c r="E173" s="100">
        <v>41806</v>
      </c>
      <c r="F173" s="101">
        <v>1500002399</v>
      </c>
      <c r="G173" s="102" t="s">
        <v>17</v>
      </c>
      <c r="H173" s="103" t="s">
        <v>18</v>
      </c>
      <c r="I173" s="104">
        <f t="shared" si="17"/>
        <v>2820.2</v>
      </c>
      <c r="J173" s="105">
        <f t="shared" si="18"/>
        <v>1057.575</v>
      </c>
      <c r="K173" s="106">
        <f t="shared" si="19"/>
        <v>3877.7749999999996</v>
      </c>
    </row>
    <row r="174" spans="1:11" ht="14.25">
      <c r="A174" s="99">
        <v>1</v>
      </c>
      <c r="B174" s="76" t="s">
        <v>43</v>
      </c>
      <c r="C174" s="81" t="s">
        <v>145</v>
      </c>
      <c r="D174" s="132">
        <v>14146</v>
      </c>
      <c r="E174" s="100">
        <v>41806</v>
      </c>
      <c r="F174" s="101">
        <v>1500002399</v>
      </c>
      <c r="G174" s="102" t="s">
        <v>17</v>
      </c>
      <c r="H174" s="103" t="s">
        <v>18</v>
      </c>
      <c r="I174" s="104">
        <f t="shared" si="17"/>
        <v>2820.2</v>
      </c>
      <c r="J174" s="105">
        <f t="shared" si="18"/>
        <v>1057.575</v>
      </c>
      <c r="K174" s="106">
        <f t="shared" si="19"/>
        <v>3877.7749999999996</v>
      </c>
    </row>
    <row r="175" spans="1:11" ht="14.25">
      <c r="A175" s="99">
        <v>1</v>
      </c>
      <c r="B175" s="89" t="s">
        <v>60</v>
      </c>
      <c r="C175" s="82" t="s">
        <v>144</v>
      </c>
      <c r="D175" s="136">
        <v>14183</v>
      </c>
      <c r="E175" s="107">
        <v>42235</v>
      </c>
      <c r="F175" s="119">
        <v>1500000011</v>
      </c>
      <c r="G175" s="102">
        <v>42240</v>
      </c>
      <c r="H175" s="116" t="s">
        <v>61</v>
      </c>
      <c r="I175" s="125">
        <f>297360/3*1</f>
        <v>99120</v>
      </c>
      <c r="J175" s="105">
        <f>4956*1</f>
        <v>4956</v>
      </c>
      <c r="K175" s="106">
        <f aca="true" t="shared" si="20" ref="K175:K181">+I175-J175</f>
        <v>94164</v>
      </c>
    </row>
    <row r="176" spans="1:11" ht="14.25">
      <c r="A176" s="99">
        <v>1</v>
      </c>
      <c r="B176" s="76" t="s">
        <v>95</v>
      </c>
      <c r="C176" s="81" t="s">
        <v>122</v>
      </c>
      <c r="D176" s="90">
        <v>12905</v>
      </c>
      <c r="E176" s="100">
        <v>41806</v>
      </c>
      <c r="F176" s="101">
        <v>1500002399</v>
      </c>
      <c r="G176" s="102" t="s">
        <v>17</v>
      </c>
      <c r="H176" s="103" t="s">
        <v>18</v>
      </c>
      <c r="I176" s="104">
        <f aca="true" t="shared" si="21" ref="I176:I181">995625/30*1</f>
        <v>33187.5</v>
      </c>
      <c r="J176" s="105">
        <f aca="true" t="shared" si="22" ref="J176:J181">373359.375/30*1</f>
        <v>12445.3125</v>
      </c>
      <c r="K176" s="106">
        <f t="shared" si="20"/>
        <v>20742.1875</v>
      </c>
    </row>
    <row r="177" spans="1:11" ht="14.25">
      <c r="A177" s="99">
        <v>1</v>
      </c>
      <c r="B177" s="76" t="s">
        <v>95</v>
      </c>
      <c r="C177" s="81" t="s">
        <v>122</v>
      </c>
      <c r="D177" s="90">
        <v>12906</v>
      </c>
      <c r="E177" s="100">
        <v>41806</v>
      </c>
      <c r="F177" s="101">
        <v>1500002399</v>
      </c>
      <c r="G177" s="102" t="s">
        <v>17</v>
      </c>
      <c r="H177" s="103" t="s">
        <v>18</v>
      </c>
      <c r="I177" s="104">
        <f t="shared" si="21"/>
        <v>33187.5</v>
      </c>
      <c r="J177" s="105">
        <f t="shared" si="22"/>
        <v>12445.3125</v>
      </c>
      <c r="K177" s="106">
        <f t="shared" si="20"/>
        <v>20742.1875</v>
      </c>
    </row>
    <row r="178" spans="1:11" ht="14.25">
      <c r="A178" s="99">
        <v>1</v>
      </c>
      <c r="B178" s="76" t="s">
        <v>95</v>
      </c>
      <c r="C178" s="81" t="s">
        <v>122</v>
      </c>
      <c r="D178" s="90">
        <v>12907</v>
      </c>
      <c r="E178" s="100">
        <v>41806</v>
      </c>
      <c r="F178" s="101">
        <v>1500002399</v>
      </c>
      <c r="G178" s="102" t="s">
        <v>17</v>
      </c>
      <c r="H178" s="103" t="s">
        <v>18</v>
      </c>
      <c r="I178" s="104">
        <f t="shared" si="21"/>
        <v>33187.5</v>
      </c>
      <c r="J178" s="105">
        <f t="shared" si="22"/>
        <v>12445.3125</v>
      </c>
      <c r="K178" s="106">
        <f t="shared" si="20"/>
        <v>20742.1875</v>
      </c>
    </row>
    <row r="179" spans="1:11" ht="14.25">
      <c r="A179" s="99">
        <v>1</v>
      </c>
      <c r="B179" s="76" t="s">
        <v>96</v>
      </c>
      <c r="C179" s="81" t="s">
        <v>122</v>
      </c>
      <c r="D179" s="90">
        <v>12909</v>
      </c>
      <c r="E179" s="100">
        <v>41806</v>
      </c>
      <c r="F179" s="101">
        <v>1500002399</v>
      </c>
      <c r="G179" s="102" t="s">
        <v>17</v>
      </c>
      <c r="H179" s="103" t="s">
        <v>18</v>
      </c>
      <c r="I179" s="104">
        <f t="shared" si="21"/>
        <v>33187.5</v>
      </c>
      <c r="J179" s="105">
        <f t="shared" si="22"/>
        <v>12445.3125</v>
      </c>
      <c r="K179" s="106">
        <f t="shared" si="20"/>
        <v>20742.1875</v>
      </c>
    </row>
    <row r="180" spans="1:11" ht="14.25">
      <c r="A180" s="99">
        <v>1</v>
      </c>
      <c r="B180" s="76" t="s">
        <v>96</v>
      </c>
      <c r="C180" s="81" t="s">
        <v>122</v>
      </c>
      <c r="D180" s="90">
        <v>12910</v>
      </c>
      <c r="E180" s="100">
        <v>41806</v>
      </c>
      <c r="F180" s="101">
        <v>1500002399</v>
      </c>
      <c r="G180" s="102" t="s">
        <v>17</v>
      </c>
      <c r="H180" s="103" t="s">
        <v>18</v>
      </c>
      <c r="I180" s="104">
        <f t="shared" si="21"/>
        <v>33187.5</v>
      </c>
      <c r="J180" s="105">
        <f t="shared" si="22"/>
        <v>12445.3125</v>
      </c>
      <c r="K180" s="106">
        <f t="shared" si="20"/>
        <v>20742.1875</v>
      </c>
    </row>
    <row r="181" spans="1:11" ht="14.25">
      <c r="A181" s="99">
        <v>1</v>
      </c>
      <c r="B181" s="76" t="s">
        <v>96</v>
      </c>
      <c r="C181" s="81" t="s">
        <v>122</v>
      </c>
      <c r="D181" s="90">
        <v>12911</v>
      </c>
      <c r="E181" s="100">
        <v>41806</v>
      </c>
      <c r="F181" s="101">
        <v>1500002399</v>
      </c>
      <c r="G181" s="102" t="s">
        <v>17</v>
      </c>
      <c r="H181" s="103" t="s">
        <v>18</v>
      </c>
      <c r="I181" s="104">
        <f t="shared" si="21"/>
        <v>33187.5</v>
      </c>
      <c r="J181" s="105">
        <f t="shared" si="22"/>
        <v>12445.3125</v>
      </c>
      <c r="K181" s="106">
        <f t="shared" si="20"/>
        <v>20742.1875</v>
      </c>
    </row>
    <row r="182" spans="1:11" ht="14.25">
      <c r="A182" s="99">
        <v>1</v>
      </c>
      <c r="B182" s="76" t="s">
        <v>43</v>
      </c>
      <c r="C182" s="81" t="s">
        <v>122</v>
      </c>
      <c r="D182" s="90">
        <v>12913</v>
      </c>
      <c r="E182" s="100">
        <v>41806</v>
      </c>
      <c r="F182" s="101">
        <v>1500002399</v>
      </c>
      <c r="G182" s="102" t="s">
        <v>17</v>
      </c>
      <c r="H182" s="103" t="s">
        <v>18</v>
      </c>
      <c r="I182" s="104">
        <f>56404/20*1</f>
        <v>2820.2</v>
      </c>
      <c r="J182" s="105">
        <f>21151.5/20*1</f>
        <v>1057.575</v>
      </c>
      <c r="K182" s="106">
        <f>+I182+J182</f>
        <v>3877.7749999999996</v>
      </c>
    </row>
    <row r="183" spans="1:11" ht="14.25">
      <c r="A183" s="99">
        <v>1</v>
      </c>
      <c r="B183" s="76" t="s">
        <v>43</v>
      </c>
      <c r="C183" s="81" t="s">
        <v>122</v>
      </c>
      <c r="D183" s="90">
        <v>12914</v>
      </c>
      <c r="E183" s="100">
        <v>41806</v>
      </c>
      <c r="F183" s="101">
        <v>1500002399</v>
      </c>
      <c r="G183" s="102" t="s">
        <v>17</v>
      </c>
      <c r="H183" s="103" t="s">
        <v>18</v>
      </c>
      <c r="I183" s="104">
        <f>56404/20*1</f>
        <v>2820.2</v>
      </c>
      <c r="J183" s="105">
        <f>21151.5/20*1</f>
        <v>1057.575</v>
      </c>
      <c r="K183" s="106">
        <f>+I183+J183</f>
        <v>3877.7749999999996</v>
      </c>
    </row>
    <row r="184" spans="1:11" ht="14.25">
      <c r="A184" s="99">
        <v>1</v>
      </c>
      <c r="B184" s="76" t="s">
        <v>43</v>
      </c>
      <c r="C184" s="81" t="s">
        <v>122</v>
      </c>
      <c r="D184" s="90">
        <v>12915</v>
      </c>
      <c r="E184" s="100">
        <v>41806</v>
      </c>
      <c r="F184" s="101">
        <v>1500002399</v>
      </c>
      <c r="G184" s="102" t="s">
        <v>17</v>
      </c>
      <c r="H184" s="103" t="s">
        <v>18</v>
      </c>
      <c r="I184" s="104">
        <f>56404/20*1</f>
        <v>2820.2</v>
      </c>
      <c r="J184" s="105">
        <f>21151.5/20*1</f>
        <v>1057.575</v>
      </c>
      <c r="K184" s="106">
        <f>+I184+J184</f>
        <v>3877.7749999999996</v>
      </c>
    </row>
    <row r="185" spans="1:11" ht="14.25">
      <c r="A185" s="99">
        <v>1</v>
      </c>
      <c r="B185" s="88" t="s">
        <v>38</v>
      </c>
      <c r="C185" s="83" t="s">
        <v>124</v>
      </c>
      <c r="D185" s="134">
        <v>14153</v>
      </c>
      <c r="E185" s="100">
        <v>42032</v>
      </c>
      <c r="F185" s="119" t="s">
        <v>39</v>
      </c>
      <c r="G185" s="113">
        <v>42032</v>
      </c>
      <c r="H185" s="116" t="s">
        <v>40</v>
      </c>
      <c r="I185" s="104">
        <v>185537.43</v>
      </c>
      <c r="J185" s="105">
        <v>42518.99437500001</v>
      </c>
      <c r="K185" s="106">
        <v>143018.43562499998</v>
      </c>
    </row>
    <row r="186" spans="1:11" ht="15" thickBot="1">
      <c r="A186" s="130">
        <v>1</v>
      </c>
      <c r="B186" s="148" t="s">
        <v>87</v>
      </c>
      <c r="C186" s="148" t="s">
        <v>134</v>
      </c>
      <c r="D186" s="149">
        <v>14155</v>
      </c>
      <c r="E186" s="150">
        <v>42138</v>
      </c>
      <c r="F186" s="151">
        <v>1500000061</v>
      </c>
      <c r="G186" s="152">
        <v>104672.55</v>
      </c>
      <c r="H186" s="139" t="s">
        <v>62</v>
      </c>
      <c r="I186" s="153">
        <v>104672.55</v>
      </c>
      <c r="J186" s="131">
        <v>9158.848124999999</v>
      </c>
      <c r="K186" s="145">
        <v>95513.701875</v>
      </c>
    </row>
    <row r="187" ht="14.25">
      <c r="A187" s="3"/>
    </row>
    <row r="188" spans="1:11" ht="15.75" thickBot="1">
      <c r="A188" s="3"/>
      <c r="B188" s="7" t="s">
        <v>82</v>
      </c>
      <c r="C188" s="7"/>
      <c r="D188" s="7"/>
      <c r="I188" s="5">
        <f>SUM(I9:I186)</f>
        <v>3660536.988</v>
      </c>
      <c r="J188" s="5">
        <f>SUM(J9:J186)</f>
        <v>914350.6155574993</v>
      </c>
      <c r="K188" s="5">
        <f>SUM(K9:K186)</f>
        <v>2788489.372442497</v>
      </c>
    </row>
    <row r="189" ht="15" thickTop="1">
      <c r="A189" s="3"/>
    </row>
    <row r="190" spans="1:9" ht="14.25">
      <c r="A190" s="3"/>
      <c r="I190" s="8"/>
    </row>
    <row r="191" ht="14.25">
      <c r="A191" s="3"/>
    </row>
    <row r="192" spans="1:9" ht="14.25">
      <c r="A192" s="3"/>
      <c r="I192" s="9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</sheetData>
  <sheetProtection/>
  <mergeCells count="7">
    <mergeCell ref="E7:F7"/>
    <mergeCell ref="G7:H7"/>
    <mergeCell ref="A1:K1"/>
    <mergeCell ref="A2:K2"/>
    <mergeCell ref="A3:K3"/>
    <mergeCell ref="A4:K4"/>
    <mergeCell ref="A5:K5"/>
  </mergeCells>
  <printOptions horizontalCentered="1"/>
  <pageMargins left="0.23" right="0.15748031496062992" top="0.6692913385826772" bottom="0.7480314960629921" header="0.31496062992125984" footer="0.5511811023622047"/>
  <pageSetup horizontalDpi="600" verticalDpi="600" orientation="landscape" scale="73" r:id="rId3"/>
  <headerFooter>
    <oddFooter>&amp;C&amp;P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11.421875" style="3" customWidth="1"/>
    <col min="2" max="2" width="5.57421875" style="1" bestFit="1" customWidth="1"/>
    <col min="3" max="3" width="32.7109375" style="1" hidden="1" customWidth="1"/>
    <col min="4" max="4" width="47.421875" style="1" customWidth="1"/>
    <col min="5" max="7" width="13.00390625" style="1" bestFit="1" customWidth="1"/>
    <col min="8" max="8" width="11.7109375" style="1" bestFit="1" customWidth="1"/>
    <col min="9" max="9" width="10.140625" style="1" bestFit="1" customWidth="1"/>
    <col min="10" max="16384" width="11.421875" style="1" customWidth="1"/>
  </cols>
  <sheetData>
    <row r="1" spans="2:7" ht="20.25">
      <c r="B1" s="205" t="s">
        <v>0</v>
      </c>
      <c r="C1" s="205"/>
      <c r="D1" s="205"/>
      <c r="E1" s="205"/>
      <c r="F1" s="205"/>
      <c r="G1" s="205"/>
    </row>
    <row r="2" spans="2:7" ht="19.5">
      <c r="B2" s="206" t="s">
        <v>83</v>
      </c>
      <c r="C2" s="206"/>
      <c r="D2" s="206"/>
      <c r="E2" s="206"/>
      <c r="F2" s="206"/>
      <c r="G2" s="206"/>
    </row>
    <row r="3" spans="2:7" ht="18">
      <c r="B3" s="207" t="s">
        <v>84</v>
      </c>
      <c r="C3" s="207"/>
      <c r="D3" s="207"/>
      <c r="E3" s="207"/>
      <c r="F3" s="207"/>
      <c r="G3" s="207"/>
    </row>
    <row r="4" spans="2:7" ht="17.25">
      <c r="B4" s="241" t="s">
        <v>85</v>
      </c>
      <c r="C4" s="241"/>
      <c r="D4" s="241"/>
      <c r="E4" s="241"/>
      <c r="F4" s="241"/>
      <c r="G4" s="241"/>
    </row>
    <row r="5" spans="2:7" ht="17.25">
      <c r="B5" s="241" t="s">
        <v>86</v>
      </c>
      <c r="C5" s="241"/>
      <c r="D5" s="241"/>
      <c r="E5" s="241"/>
      <c r="F5" s="241"/>
      <c r="G5" s="241"/>
    </row>
    <row r="7" ht="15" thickBot="1">
      <c r="F7" s="2"/>
    </row>
    <row r="8" spans="1:7" ht="31.5" thickBot="1">
      <c r="A8" s="10" t="s">
        <v>89</v>
      </c>
      <c r="B8" s="11" t="s">
        <v>90</v>
      </c>
      <c r="C8" s="11" t="s">
        <v>91</v>
      </c>
      <c r="D8" s="11" t="s">
        <v>2</v>
      </c>
      <c r="E8" s="12" t="s">
        <v>7</v>
      </c>
      <c r="F8" s="13" t="s">
        <v>81</v>
      </c>
      <c r="G8" s="12" t="s">
        <v>8</v>
      </c>
    </row>
    <row r="9" spans="1:7" ht="15">
      <c r="A9" s="14"/>
      <c r="B9" s="15"/>
      <c r="C9" s="15"/>
      <c r="D9" s="15"/>
      <c r="E9" s="15"/>
      <c r="F9" s="15"/>
      <c r="G9" s="16"/>
    </row>
    <row r="10" spans="1:7" ht="24.75" customHeight="1">
      <c r="A10" s="14"/>
      <c r="B10" s="17"/>
      <c r="C10" s="18"/>
      <c r="D10" s="19" t="s">
        <v>92</v>
      </c>
      <c r="E10" s="20"/>
      <c r="F10" s="21"/>
      <c r="G10" s="22"/>
    </row>
    <row r="11" spans="1:7" ht="15">
      <c r="A11" s="23">
        <v>12889</v>
      </c>
      <c r="B11" s="17">
        <v>1</v>
      </c>
      <c r="C11" s="18"/>
      <c r="D11" s="24" t="s">
        <v>23</v>
      </c>
      <c r="E11" s="20">
        <v>20922.579999999998</v>
      </c>
      <c r="F11" s="21">
        <v>2179.4354166666662</v>
      </c>
      <c r="G11" s="22">
        <v>18743.14458333333</v>
      </c>
    </row>
    <row r="12" spans="1:7" ht="15">
      <c r="A12" s="23">
        <v>12891</v>
      </c>
      <c r="B12" s="17">
        <v>1</v>
      </c>
      <c r="C12" s="18" t="s">
        <v>93</v>
      </c>
      <c r="D12" s="25" t="s">
        <v>55</v>
      </c>
      <c r="E12" s="26">
        <v>5327.7</v>
      </c>
      <c r="F12" s="27">
        <v>554.96875</v>
      </c>
      <c r="G12" s="28">
        <v>4772.73125</v>
      </c>
    </row>
    <row r="13" spans="1:7" ht="15">
      <c r="A13" s="23">
        <v>12890</v>
      </c>
      <c r="B13" s="17">
        <v>1</v>
      </c>
      <c r="C13" s="18" t="s">
        <v>94</v>
      </c>
      <c r="D13" s="25" t="s">
        <v>95</v>
      </c>
      <c r="E13" s="26">
        <f>995625/30*1</f>
        <v>33187.5</v>
      </c>
      <c r="F13" s="21">
        <f>373359.38/30*1</f>
        <v>12445.312666666667</v>
      </c>
      <c r="G13" s="22">
        <f>+E13-F13</f>
        <v>20742.187333333335</v>
      </c>
    </row>
    <row r="14" spans="1:7" ht="15">
      <c r="A14" s="23">
        <v>12892</v>
      </c>
      <c r="B14" s="17">
        <v>1</v>
      </c>
      <c r="C14" s="18" t="s">
        <v>94</v>
      </c>
      <c r="D14" s="25" t="s">
        <v>96</v>
      </c>
      <c r="E14" s="26">
        <f>995625/30*1</f>
        <v>33187.5</v>
      </c>
      <c r="F14" s="21">
        <f>373359.38/30*1</f>
        <v>12445.312666666667</v>
      </c>
      <c r="G14" s="22">
        <f>+E14-F14</f>
        <v>20742.187333333335</v>
      </c>
    </row>
    <row r="15" spans="1:7" ht="31.5" customHeight="1">
      <c r="A15" s="23">
        <v>12893</v>
      </c>
      <c r="B15" s="17">
        <v>1</v>
      </c>
      <c r="C15" s="18"/>
      <c r="D15" s="25" t="s">
        <v>43</v>
      </c>
      <c r="E15" s="26">
        <f>56404/20*1</f>
        <v>2820.2</v>
      </c>
      <c r="F15" s="27">
        <f>21151.5/20*1</f>
        <v>1057.575</v>
      </c>
      <c r="G15" s="28">
        <f>+E15-F15</f>
        <v>1762.6249999999998</v>
      </c>
    </row>
    <row r="16" spans="1:7" ht="24.75" customHeight="1">
      <c r="A16" s="23"/>
      <c r="B16" s="17"/>
      <c r="C16" s="18"/>
      <c r="D16" s="29" t="s">
        <v>97</v>
      </c>
      <c r="E16" s="30">
        <f>SUM(E10:E13)</f>
        <v>59437.78</v>
      </c>
      <c r="F16" s="31">
        <f>SUM(F10:F13)</f>
        <v>15179.716833333332</v>
      </c>
      <c r="G16" s="32">
        <f>SUM(G10:G13)</f>
        <v>44258.06316666667</v>
      </c>
    </row>
    <row r="17" spans="1:7" ht="24.75" customHeight="1">
      <c r="A17" s="23"/>
      <c r="B17" s="17"/>
      <c r="C17" s="18"/>
      <c r="D17" s="25"/>
      <c r="E17" s="26"/>
      <c r="F17" s="21"/>
      <c r="G17" s="32"/>
    </row>
    <row r="18" spans="1:7" ht="24.75" customHeight="1">
      <c r="A18" s="23"/>
      <c r="B18" s="17"/>
      <c r="C18" s="18"/>
      <c r="D18" s="29" t="s">
        <v>98</v>
      </c>
      <c r="E18" s="26"/>
      <c r="F18" s="21"/>
      <c r="G18" s="32"/>
    </row>
    <row r="19" spans="1:8" ht="29.25" customHeight="1">
      <c r="A19" s="23">
        <v>12649</v>
      </c>
      <c r="B19" s="17">
        <v>1</v>
      </c>
      <c r="C19" s="18" t="s">
        <v>99</v>
      </c>
      <c r="D19" s="25" t="s">
        <v>43</v>
      </c>
      <c r="E19" s="26">
        <f>56404/20*1</f>
        <v>2820.2</v>
      </c>
      <c r="F19" s="27">
        <f>21151.5/20*1</f>
        <v>1057.575</v>
      </c>
      <c r="G19" s="28">
        <f>+E19-F19</f>
        <v>1762.6249999999998</v>
      </c>
      <c r="H19" s="4"/>
    </row>
    <row r="20" spans="1:8" ht="24.75" customHeight="1">
      <c r="A20" s="23"/>
      <c r="B20" s="17"/>
      <c r="C20" s="18"/>
      <c r="D20" s="29" t="s">
        <v>97</v>
      </c>
      <c r="E20" s="30">
        <f>+E19</f>
        <v>2820.2</v>
      </c>
      <c r="F20" s="30">
        <f>+F19</f>
        <v>1057.575</v>
      </c>
      <c r="G20" s="33">
        <f>+G19</f>
        <v>1762.6249999999998</v>
      </c>
      <c r="H20" s="4"/>
    </row>
    <row r="21" spans="1:8" ht="24.75" customHeight="1">
      <c r="A21" s="23"/>
      <c r="B21" s="17"/>
      <c r="C21" s="18"/>
      <c r="D21" s="29"/>
      <c r="E21" s="30"/>
      <c r="F21" s="30"/>
      <c r="G21" s="33"/>
      <c r="H21" s="4"/>
    </row>
    <row r="22" spans="1:8" ht="24.75" customHeight="1">
      <c r="A22" s="23"/>
      <c r="B22" s="17"/>
      <c r="C22" s="18"/>
      <c r="D22" s="29" t="s">
        <v>100</v>
      </c>
      <c r="E22" s="26"/>
      <c r="F22" s="27"/>
      <c r="G22" s="34"/>
      <c r="H22" s="4"/>
    </row>
    <row r="23" spans="1:7" ht="24.75" customHeight="1">
      <c r="A23" s="23"/>
      <c r="B23" s="17">
        <v>1</v>
      </c>
      <c r="C23" s="18" t="s">
        <v>101</v>
      </c>
      <c r="D23" s="24" t="s">
        <v>29</v>
      </c>
      <c r="E23" s="20">
        <v>8180.94</v>
      </c>
      <c r="F23" s="21">
        <v>852.18125</v>
      </c>
      <c r="G23" s="22">
        <v>7328.75875</v>
      </c>
    </row>
    <row r="24" spans="1:7" ht="24.75" customHeight="1">
      <c r="A24" s="23"/>
      <c r="B24" s="17">
        <v>1</v>
      </c>
      <c r="C24" s="18" t="s">
        <v>101</v>
      </c>
      <c r="D24" s="24" t="s">
        <v>31</v>
      </c>
      <c r="E24" s="20">
        <v>24271.243</v>
      </c>
      <c r="F24" s="21">
        <v>2528.2544791666664</v>
      </c>
      <c r="G24" s="22">
        <v>21742.988520833333</v>
      </c>
    </row>
    <row r="25" spans="1:7" ht="24.75" customHeight="1">
      <c r="A25" s="23"/>
      <c r="B25" s="17">
        <v>1</v>
      </c>
      <c r="C25" s="18" t="s">
        <v>101</v>
      </c>
      <c r="D25" s="24" t="s">
        <v>25</v>
      </c>
      <c r="E25" s="20">
        <v>3068</v>
      </c>
      <c r="F25" s="21">
        <v>319.5833333333333</v>
      </c>
      <c r="G25" s="22">
        <v>2748.4166666666665</v>
      </c>
    </row>
    <row r="26" spans="1:7" ht="24.75" customHeight="1">
      <c r="A26" s="23"/>
      <c r="B26" s="17">
        <v>1</v>
      </c>
      <c r="C26" s="18" t="s">
        <v>102</v>
      </c>
      <c r="D26" s="24" t="s">
        <v>30</v>
      </c>
      <c r="E26" s="20">
        <f>21611.7/3*1</f>
        <v>7203.900000000001</v>
      </c>
      <c r="F26" s="21">
        <f>2251.21875/3*1</f>
        <v>750.40625</v>
      </c>
      <c r="G26" s="22">
        <f aca="true" t="shared" si="0" ref="G26:G46">+E26-F26</f>
        <v>6453.493750000001</v>
      </c>
    </row>
    <row r="27" spans="1:7" ht="24.75" customHeight="1">
      <c r="A27" s="23"/>
      <c r="B27" s="17">
        <v>1</v>
      </c>
      <c r="C27" s="18" t="s">
        <v>102</v>
      </c>
      <c r="D27" s="24" t="s">
        <v>30</v>
      </c>
      <c r="E27" s="20">
        <f>21611.7/3*1</f>
        <v>7203.900000000001</v>
      </c>
      <c r="F27" s="21">
        <f>2251.21875/3*1</f>
        <v>750.40625</v>
      </c>
      <c r="G27" s="22">
        <f t="shared" si="0"/>
        <v>6453.493750000001</v>
      </c>
    </row>
    <row r="28" spans="1:7" ht="24.75" customHeight="1">
      <c r="A28" s="23"/>
      <c r="B28" s="17">
        <v>1</v>
      </c>
      <c r="C28" s="18" t="s">
        <v>102</v>
      </c>
      <c r="D28" s="24" t="s">
        <v>30</v>
      </c>
      <c r="E28" s="20">
        <f>21611.7/3*1</f>
        <v>7203.900000000001</v>
      </c>
      <c r="F28" s="21">
        <f>2251.21875/3*1</f>
        <v>750.40625</v>
      </c>
      <c r="G28" s="22">
        <f t="shared" si="0"/>
        <v>6453.493750000001</v>
      </c>
    </row>
    <row r="29" spans="1:7" ht="24.75" customHeight="1">
      <c r="A29" s="23"/>
      <c r="B29" s="17">
        <v>1</v>
      </c>
      <c r="C29" s="18" t="s">
        <v>102</v>
      </c>
      <c r="D29" s="24" t="s">
        <v>27</v>
      </c>
      <c r="E29" s="20">
        <f>15233.328/2*1</f>
        <v>7616.664</v>
      </c>
      <c r="F29" s="21">
        <f>1586.805/2*1</f>
        <v>793.4025</v>
      </c>
      <c r="G29" s="22">
        <f t="shared" si="0"/>
        <v>6823.2615</v>
      </c>
    </row>
    <row r="30" spans="1:9" ht="24.75" customHeight="1">
      <c r="A30" s="23"/>
      <c r="B30" s="17">
        <v>1</v>
      </c>
      <c r="C30" s="18" t="s">
        <v>102</v>
      </c>
      <c r="D30" s="24" t="s">
        <v>27</v>
      </c>
      <c r="E30" s="20">
        <f>15233.328/2*1</f>
        <v>7616.664</v>
      </c>
      <c r="F30" s="21">
        <f>1586.805/2*1</f>
        <v>793.4025</v>
      </c>
      <c r="G30" s="22">
        <f t="shared" si="0"/>
        <v>6823.2615</v>
      </c>
      <c r="I30" s="35"/>
    </row>
    <row r="31" spans="1:9" ht="24.75" customHeight="1">
      <c r="A31" s="23"/>
      <c r="B31" s="17">
        <v>1</v>
      </c>
      <c r="C31" s="18" t="s">
        <v>102</v>
      </c>
      <c r="D31" s="24" t="s">
        <v>22</v>
      </c>
      <c r="E31" s="20">
        <f>42870.0372/2*1</f>
        <v>21435.0186</v>
      </c>
      <c r="F31" s="21">
        <f>4465.628875/2*1</f>
        <v>2232.8144375</v>
      </c>
      <c r="G31" s="22">
        <f t="shared" si="0"/>
        <v>19202.2041625</v>
      </c>
      <c r="I31" s="35"/>
    </row>
    <row r="32" spans="1:7" ht="24.75" customHeight="1">
      <c r="A32" s="23"/>
      <c r="B32" s="17">
        <v>1</v>
      </c>
      <c r="C32" s="18" t="s">
        <v>102</v>
      </c>
      <c r="D32" s="24" t="s">
        <v>20</v>
      </c>
      <c r="E32" s="20">
        <f>49100.27/3*1</f>
        <v>16366.756666666666</v>
      </c>
      <c r="F32" s="21">
        <f>5114.61/3*1</f>
        <v>1704.87</v>
      </c>
      <c r="G32" s="22">
        <f t="shared" si="0"/>
        <v>14661.886666666665</v>
      </c>
    </row>
    <row r="33" spans="1:7" ht="24.75" customHeight="1">
      <c r="A33" s="23"/>
      <c r="B33" s="17">
        <v>1</v>
      </c>
      <c r="C33" s="18" t="s">
        <v>102</v>
      </c>
      <c r="D33" s="24" t="s">
        <v>21</v>
      </c>
      <c r="E33" s="20">
        <f>32787.5979999999/2*1</f>
        <v>16393.79899999995</v>
      </c>
      <c r="F33" s="21">
        <f>3415.37479166667/2*1</f>
        <v>1707.687395833335</v>
      </c>
      <c r="G33" s="22">
        <f t="shared" si="0"/>
        <v>14686.111604166617</v>
      </c>
    </row>
    <row r="34" spans="1:7" ht="30.75" customHeight="1">
      <c r="A34" s="23"/>
      <c r="B34" s="17">
        <v>1</v>
      </c>
      <c r="C34" s="18" t="s">
        <v>102</v>
      </c>
      <c r="D34" s="25" t="s">
        <v>56</v>
      </c>
      <c r="E34" s="26">
        <f>58881.056/2*1</f>
        <v>29440.528</v>
      </c>
      <c r="F34" s="27">
        <f>6133.44333333333/2*1</f>
        <v>3066.721666666665</v>
      </c>
      <c r="G34" s="28">
        <f t="shared" si="0"/>
        <v>26373.806333333334</v>
      </c>
    </row>
    <row r="35" spans="1:7" ht="24.75" customHeight="1">
      <c r="A35" s="23"/>
      <c r="B35" s="17">
        <v>1</v>
      </c>
      <c r="C35" s="18" t="s">
        <v>102</v>
      </c>
      <c r="D35" s="25" t="s">
        <v>54</v>
      </c>
      <c r="E35" s="26">
        <f>56630.56/8*1</f>
        <v>7078.82</v>
      </c>
      <c r="F35" s="27">
        <f>737.375*1</f>
        <v>737.375</v>
      </c>
      <c r="G35" s="28">
        <f t="shared" si="0"/>
        <v>6341.445</v>
      </c>
    </row>
    <row r="36" spans="1:7" ht="24.75" customHeight="1">
      <c r="A36" s="23"/>
      <c r="B36" s="17">
        <v>1</v>
      </c>
      <c r="C36" s="18" t="s">
        <v>102</v>
      </c>
      <c r="D36" s="25" t="s">
        <v>54</v>
      </c>
      <c r="E36" s="26">
        <f>56630.56/8*1</f>
        <v>7078.82</v>
      </c>
      <c r="F36" s="27">
        <f>737.375*1</f>
        <v>737.375</v>
      </c>
      <c r="G36" s="28">
        <f t="shared" si="0"/>
        <v>6341.445</v>
      </c>
    </row>
    <row r="37" spans="1:7" ht="24.75" customHeight="1">
      <c r="A37" s="23"/>
      <c r="B37" s="17">
        <v>1</v>
      </c>
      <c r="C37" s="18" t="s">
        <v>102</v>
      </c>
      <c r="D37" s="25" t="s">
        <v>54</v>
      </c>
      <c r="E37" s="26">
        <f>56630.56/8*1</f>
        <v>7078.82</v>
      </c>
      <c r="F37" s="27">
        <f>737.375*1</f>
        <v>737.375</v>
      </c>
      <c r="G37" s="28">
        <f t="shared" si="0"/>
        <v>6341.445</v>
      </c>
    </row>
    <row r="38" spans="1:7" ht="32.25" customHeight="1">
      <c r="A38" s="23"/>
      <c r="B38" s="17">
        <v>1</v>
      </c>
      <c r="C38" s="18" t="s">
        <v>102</v>
      </c>
      <c r="D38" s="25" t="s">
        <v>103</v>
      </c>
      <c r="E38" s="26">
        <f>158022.3/6*1</f>
        <v>26337.05</v>
      </c>
      <c r="F38" s="27">
        <f>16460.66/6*1</f>
        <v>2743.443333333333</v>
      </c>
      <c r="G38" s="28">
        <f t="shared" si="0"/>
        <v>23593.606666666667</v>
      </c>
    </row>
    <row r="39" spans="1:7" ht="30" customHeight="1">
      <c r="A39" s="23"/>
      <c r="B39" s="17">
        <v>1</v>
      </c>
      <c r="C39" s="18" t="s">
        <v>102</v>
      </c>
      <c r="D39" s="25" t="s">
        <v>103</v>
      </c>
      <c r="E39" s="26">
        <f>158022.3/6*1</f>
        <v>26337.05</v>
      </c>
      <c r="F39" s="27">
        <f>16460.66/6*1</f>
        <v>2743.443333333333</v>
      </c>
      <c r="G39" s="28">
        <f t="shared" si="0"/>
        <v>23593.606666666667</v>
      </c>
    </row>
    <row r="40" spans="1:7" ht="24.75" customHeight="1">
      <c r="A40" s="23"/>
      <c r="B40" s="17">
        <v>1</v>
      </c>
      <c r="C40" s="18" t="s">
        <v>102</v>
      </c>
      <c r="D40" s="24" t="s">
        <v>26</v>
      </c>
      <c r="E40" s="20">
        <f>13027.2/2*1</f>
        <v>6513.6</v>
      </c>
      <c r="F40" s="21">
        <f>678.5*1</f>
        <v>678.5</v>
      </c>
      <c r="G40" s="22">
        <f t="shared" si="0"/>
        <v>5835.1</v>
      </c>
    </row>
    <row r="41" spans="1:7" ht="24.75" customHeight="1">
      <c r="A41" s="23"/>
      <c r="B41" s="17">
        <v>1</v>
      </c>
      <c r="C41" s="18" t="s">
        <v>102</v>
      </c>
      <c r="D41" s="24" t="s">
        <v>26</v>
      </c>
      <c r="E41" s="20">
        <f>13027.2/2*1</f>
        <v>6513.6</v>
      </c>
      <c r="F41" s="21">
        <f>678.5*1</f>
        <v>678.5</v>
      </c>
      <c r="G41" s="22">
        <f t="shared" si="0"/>
        <v>5835.1</v>
      </c>
    </row>
    <row r="42" spans="1:7" ht="24.75" customHeight="1">
      <c r="A42" s="23"/>
      <c r="B42" s="17">
        <v>1</v>
      </c>
      <c r="C42" s="18" t="s">
        <v>102</v>
      </c>
      <c r="D42" s="24" t="s">
        <v>24</v>
      </c>
      <c r="E42" s="20">
        <f>36816/5*1</f>
        <v>7363.2</v>
      </c>
      <c r="F42" s="21">
        <f>767*1</f>
        <v>767</v>
      </c>
      <c r="G42" s="22">
        <f t="shared" si="0"/>
        <v>6596.2</v>
      </c>
    </row>
    <row r="43" spans="1:8" ht="24.75" customHeight="1">
      <c r="A43" s="23"/>
      <c r="B43" s="17">
        <v>1</v>
      </c>
      <c r="C43" s="18" t="s">
        <v>102</v>
      </c>
      <c r="D43" s="24" t="s">
        <v>24</v>
      </c>
      <c r="E43" s="20">
        <f>36816/5*1</f>
        <v>7363.2</v>
      </c>
      <c r="F43" s="21">
        <f>767*1</f>
        <v>767</v>
      </c>
      <c r="G43" s="22">
        <f t="shared" si="0"/>
        <v>6596.2</v>
      </c>
      <c r="H43" s="8"/>
    </row>
    <row r="44" spans="1:7" ht="31.5" customHeight="1">
      <c r="A44" s="23"/>
      <c r="B44" s="17">
        <v>1</v>
      </c>
      <c r="C44" s="18" t="s">
        <v>102</v>
      </c>
      <c r="D44" s="25" t="s">
        <v>43</v>
      </c>
      <c r="E44" s="26">
        <f>56404/20*1</f>
        <v>2820.2</v>
      </c>
      <c r="F44" s="27">
        <f>1057.55*1</f>
        <v>1057.55</v>
      </c>
      <c r="G44" s="28">
        <f t="shared" si="0"/>
        <v>1762.6499999999999</v>
      </c>
    </row>
    <row r="45" spans="1:7" ht="36" customHeight="1">
      <c r="A45" s="23"/>
      <c r="B45" s="17">
        <v>1</v>
      </c>
      <c r="C45" s="18" t="s">
        <v>102</v>
      </c>
      <c r="D45" s="25" t="s">
        <v>43</v>
      </c>
      <c r="E45" s="26">
        <f>56404/20*1</f>
        <v>2820.2</v>
      </c>
      <c r="F45" s="27">
        <f>1057.55*1</f>
        <v>1057.55</v>
      </c>
      <c r="G45" s="28">
        <f t="shared" si="0"/>
        <v>1762.6499999999999</v>
      </c>
    </row>
    <row r="46" spans="1:7" ht="34.5" customHeight="1">
      <c r="A46" s="23"/>
      <c r="B46" s="17">
        <v>1</v>
      </c>
      <c r="C46" s="18" t="s">
        <v>102</v>
      </c>
      <c r="D46" s="25" t="s">
        <v>43</v>
      </c>
      <c r="E46" s="26">
        <f>56404/20*1</f>
        <v>2820.2</v>
      </c>
      <c r="F46" s="27">
        <f>1057.55*1</f>
        <v>1057.55</v>
      </c>
      <c r="G46" s="28">
        <f t="shared" si="0"/>
        <v>1762.6499999999999</v>
      </c>
    </row>
    <row r="47" spans="1:7" ht="24.75" customHeight="1">
      <c r="A47" s="23"/>
      <c r="B47" s="17"/>
      <c r="C47" s="18"/>
      <c r="D47" s="29" t="s">
        <v>97</v>
      </c>
      <c r="E47" s="30">
        <f>SUM(E23:E46)</f>
        <v>266126.0732666667</v>
      </c>
      <c r="F47" s="30">
        <f>SUM(F23:F46)</f>
        <v>30012.797979166662</v>
      </c>
      <c r="G47" s="33">
        <f>SUM(G23:G46)</f>
        <v>236113.2752875</v>
      </c>
    </row>
    <row r="48" spans="1:7" ht="24.75" customHeight="1">
      <c r="A48" s="23"/>
      <c r="B48" s="17"/>
      <c r="C48" s="18"/>
      <c r="D48" s="25"/>
      <c r="E48" s="26"/>
      <c r="F48" s="27"/>
      <c r="G48" s="28"/>
    </row>
    <row r="49" spans="1:7" ht="24.75" customHeight="1">
      <c r="A49" s="23"/>
      <c r="B49" s="17"/>
      <c r="C49" s="18"/>
      <c r="D49" s="29" t="s">
        <v>104</v>
      </c>
      <c r="E49" s="26"/>
      <c r="F49" s="27"/>
      <c r="G49" s="28"/>
    </row>
    <row r="50" spans="1:7" ht="24.75" customHeight="1">
      <c r="A50" s="23">
        <v>13120</v>
      </c>
      <c r="B50" s="17">
        <v>1</v>
      </c>
      <c r="C50" s="18" t="s">
        <v>104</v>
      </c>
      <c r="D50" s="36" t="s">
        <v>15</v>
      </c>
      <c r="E50" s="27">
        <v>1895</v>
      </c>
      <c r="F50" s="21">
        <v>394.7916666666667</v>
      </c>
      <c r="G50" s="22">
        <v>1500.2083333333333</v>
      </c>
    </row>
    <row r="51" spans="1:7" ht="24.75" customHeight="1">
      <c r="A51" s="23"/>
      <c r="B51" s="17"/>
      <c r="C51" s="18"/>
      <c r="D51" s="29" t="s">
        <v>97</v>
      </c>
      <c r="E51" s="37">
        <f>+E50</f>
        <v>1895</v>
      </c>
      <c r="F51" s="37">
        <f>+F50</f>
        <v>394.7916666666667</v>
      </c>
      <c r="G51" s="38">
        <f>+G50</f>
        <v>1500.2083333333333</v>
      </c>
    </row>
    <row r="52" spans="1:7" ht="24.75" customHeight="1">
      <c r="A52" s="23"/>
      <c r="B52" s="17"/>
      <c r="C52" s="18"/>
      <c r="D52" s="29"/>
      <c r="E52" s="37"/>
      <c r="F52" s="37"/>
      <c r="G52" s="38"/>
    </row>
    <row r="53" spans="1:7" ht="24.75" customHeight="1">
      <c r="A53" s="23"/>
      <c r="B53" s="17"/>
      <c r="C53" s="18"/>
      <c r="D53" s="39" t="s">
        <v>105</v>
      </c>
      <c r="E53" s="27"/>
      <c r="F53" s="21"/>
      <c r="G53" s="22"/>
    </row>
    <row r="54" spans="1:7" ht="24.75" customHeight="1">
      <c r="A54" s="23"/>
      <c r="B54" s="17">
        <v>1</v>
      </c>
      <c r="C54" s="18" t="s">
        <v>106</v>
      </c>
      <c r="D54" s="25" t="s">
        <v>48</v>
      </c>
      <c r="E54" s="26">
        <v>9910.7138</v>
      </c>
      <c r="F54" s="27">
        <v>3716.5176749999996</v>
      </c>
      <c r="G54" s="28">
        <v>6194.196125</v>
      </c>
    </row>
    <row r="55" spans="1:7" ht="24.75" customHeight="1">
      <c r="A55" s="23"/>
      <c r="B55" s="17">
        <v>1</v>
      </c>
      <c r="C55" s="18" t="s">
        <v>106</v>
      </c>
      <c r="D55" s="25" t="s">
        <v>107</v>
      </c>
      <c r="E55" s="26">
        <v>21769.0294</v>
      </c>
      <c r="F55" s="27">
        <v>8163.386024999998</v>
      </c>
      <c r="G55" s="28">
        <v>13605.643375000001</v>
      </c>
    </row>
    <row r="56" spans="1:7" ht="24.75" customHeight="1">
      <c r="A56" s="23"/>
      <c r="B56" s="17">
        <v>1</v>
      </c>
      <c r="C56" s="18"/>
      <c r="D56" s="40" t="s">
        <v>64</v>
      </c>
      <c r="E56" s="41">
        <v>9600</v>
      </c>
      <c r="F56" s="21">
        <v>1320</v>
      </c>
      <c r="G56" s="42">
        <f>+E56-F56</f>
        <v>8280</v>
      </c>
    </row>
    <row r="57" spans="1:7" ht="24.75" customHeight="1">
      <c r="A57" s="23"/>
      <c r="B57" s="17">
        <v>1</v>
      </c>
      <c r="C57" s="18"/>
      <c r="D57" s="24" t="s">
        <v>68</v>
      </c>
      <c r="E57" s="43">
        <f>15894.6/2*1</f>
        <v>7947.3</v>
      </c>
      <c r="F57" s="21">
        <f>993.4125/2*1</f>
        <v>496.70625</v>
      </c>
      <c r="G57" s="42">
        <f>+E57-F57</f>
        <v>7450.59375</v>
      </c>
    </row>
    <row r="58" spans="1:7" ht="24.75" customHeight="1">
      <c r="A58" s="23"/>
      <c r="B58" s="17">
        <v>1</v>
      </c>
      <c r="C58" s="18"/>
      <c r="D58" s="24" t="s">
        <v>68</v>
      </c>
      <c r="E58" s="43">
        <f>15894.6/2*1</f>
        <v>7947.3</v>
      </c>
      <c r="F58" s="21">
        <f>596.0475/2*1</f>
        <v>298.02375</v>
      </c>
      <c r="G58" s="42">
        <f aca="true" t="shared" si="1" ref="G58:G88">+E58-F58</f>
        <v>7649.27625</v>
      </c>
    </row>
    <row r="59" spans="1:7" ht="24.75" customHeight="1">
      <c r="A59" s="23"/>
      <c r="B59" s="17">
        <v>1</v>
      </c>
      <c r="C59" s="18"/>
      <c r="D59" s="24" t="s">
        <v>68</v>
      </c>
      <c r="E59" s="43">
        <f>15894.6/2*1</f>
        <v>7947.3</v>
      </c>
      <c r="F59" s="21">
        <f>596.0475/2*1</f>
        <v>298.02375</v>
      </c>
      <c r="G59" s="42">
        <f t="shared" si="1"/>
        <v>7649.27625</v>
      </c>
    </row>
    <row r="60" spans="1:7" ht="24.75" customHeight="1">
      <c r="A60" s="23"/>
      <c r="B60" s="17">
        <v>1</v>
      </c>
      <c r="C60" s="18"/>
      <c r="D60" s="24" t="s">
        <v>68</v>
      </c>
      <c r="E60" s="43">
        <f aca="true" t="shared" si="2" ref="E60:E65">47683.8/6*1</f>
        <v>7947.3</v>
      </c>
      <c r="F60" s="21">
        <f aca="true" t="shared" si="3" ref="F60:F65">1788.1425/6</f>
        <v>298.02375</v>
      </c>
      <c r="G60" s="42">
        <f t="shared" si="1"/>
        <v>7649.27625</v>
      </c>
    </row>
    <row r="61" spans="1:7" ht="24.75" customHeight="1">
      <c r="A61" s="23"/>
      <c r="B61" s="17">
        <v>1</v>
      </c>
      <c r="C61" s="18"/>
      <c r="D61" s="24" t="s">
        <v>68</v>
      </c>
      <c r="E61" s="43">
        <f t="shared" si="2"/>
        <v>7947.3</v>
      </c>
      <c r="F61" s="21">
        <f t="shared" si="3"/>
        <v>298.02375</v>
      </c>
      <c r="G61" s="42">
        <f t="shared" si="1"/>
        <v>7649.27625</v>
      </c>
    </row>
    <row r="62" spans="1:7" ht="24.75" customHeight="1">
      <c r="A62" s="23"/>
      <c r="B62" s="17">
        <v>1</v>
      </c>
      <c r="C62" s="18"/>
      <c r="D62" s="24" t="s">
        <v>68</v>
      </c>
      <c r="E62" s="43">
        <f t="shared" si="2"/>
        <v>7947.3</v>
      </c>
      <c r="F62" s="21">
        <f t="shared" si="3"/>
        <v>298.02375</v>
      </c>
      <c r="G62" s="42">
        <f t="shared" si="1"/>
        <v>7649.27625</v>
      </c>
    </row>
    <row r="63" spans="1:7" ht="24.75" customHeight="1">
      <c r="A63" s="23"/>
      <c r="B63" s="17">
        <v>1</v>
      </c>
      <c r="C63" s="18"/>
      <c r="D63" s="24" t="s">
        <v>68</v>
      </c>
      <c r="E63" s="43">
        <f t="shared" si="2"/>
        <v>7947.3</v>
      </c>
      <c r="F63" s="21">
        <f t="shared" si="3"/>
        <v>298.02375</v>
      </c>
      <c r="G63" s="42">
        <f t="shared" si="1"/>
        <v>7649.27625</v>
      </c>
    </row>
    <row r="64" spans="1:7" ht="24.75" customHeight="1">
      <c r="A64" s="23"/>
      <c r="B64" s="17">
        <v>1</v>
      </c>
      <c r="C64" s="18"/>
      <c r="D64" s="24" t="s">
        <v>68</v>
      </c>
      <c r="E64" s="43">
        <f t="shared" si="2"/>
        <v>7947.3</v>
      </c>
      <c r="F64" s="21">
        <f t="shared" si="3"/>
        <v>298.02375</v>
      </c>
      <c r="G64" s="42">
        <f t="shared" si="1"/>
        <v>7649.27625</v>
      </c>
    </row>
    <row r="65" spans="1:7" ht="24.75" customHeight="1">
      <c r="A65" s="23"/>
      <c r="B65" s="17">
        <v>1</v>
      </c>
      <c r="C65" s="18"/>
      <c r="D65" s="24" t="s">
        <v>68</v>
      </c>
      <c r="E65" s="43">
        <f t="shared" si="2"/>
        <v>7947.3</v>
      </c>
      <c r="F65" s="21">
        <f t="shared" si="3"/>
        <v>298.02375</v>
      </c>
      <c r="G65" s="42">
        <f t="shared" si="1"/>
        <v>7649.27625</v>
      </c>
    </row>
    <row r="66" spans="1:7" ht="24.75" customHeight="1">
      <c r="A66" s="23"/>
      <c r="B66" s="17">
        <v>1</v>
      </c>
      <c r="C66" s="18"/>
      <c r="D66" s="24" t="s">
        <v>24</v>
      </c>
      <c r="E66" s="43">
        <v>7363.2</v>
      </c>
      <c r="F66" s="21">
        <v>276.12</v>
      </c>
      <c r="G66" s="42">
        <f t="shared" si="1"/>
        <v>7087.08</v>
      </c>
    </row>
    <row r="67" spans="1:7" ht="24.75" customHeight="1">
      <c r="A67" s="23"/>
      <c r="B67" s="17">
        <v>1</v>
      </c>
      <c r="C67" s="18"/>
      <c r="D67" s="24" t="s">
        <v>76</v>
      </c>
      <c r="E67" s="43">
        <f>3540*1</f>
        <v>3540</v>
      </c>
      <c r="F67" s="21">
        <f>663.75/5*1</f>
        <v>132.75</v>
      </c>
      <c r="G67" s="42">
        <f t="shared" si="1"/>
        <v>3407.25</v>
      </c>
    </row>
    <row r="68" spans="1:7" ht="24.75" customHeight="1">
      <c r="A68" s="23"/>
      <c r="B68" s="17">
        <v>1</v>
      </c>
      <c r="C68" s="18"/>
      <c r="D68" s="24" t="s">
        <v>76</v>
      </c>
      <c r="E68" s="43">
        <f>3540*1</f>
        <v>3540</v>
      </c>
      <c r="F68" s="21">
        <f>663.75/5*1</f>
        <v>132.75</v>
      </c>
      <c r="G68" s="42">
        <f t="shared" si="1"/>
        <v>3407.25</v>
      </c>
    </row>
    <row r="69" spans="1:7" ht="24.75" customHeight="1">
      <c r="A69" s="23"/>
      <c r="B69" s="17">
        <v>1</v>
      </c>
      <c r="C69" s="18"/>
      <c r="D69" s="24" t="s">
        <v>76</v>
      </c>
      <c r="E69" s="43">
        <f>3540*1</f>
        <v>3540</v>
      </c>
      <c r="F69" s="21">
        <f>663.75/5*1</f>
        <v>132.75</v>
      </c>
      <c r="G69" s="42">
        <f t="shared" si="1"/>
        <v>3407.25</v>
      </c>
    </row>
    <row r="70" spans="1:7" ht="24.75" customHeight="1">
      <c r="A70" s="23"/>
      <c r="B70" s="17">
        <v>1</v>
      </c>
      <c r="C70" s="18"/>
      <c r="D70" s="24" t="s">
        <v>76</v>
      </c>
      <c r="E70" s="43">
        <f>3540*1</f>
        <v>3540</v>
      </c>
      <c r="F70" s="21">
        <f>663.75/5*1</f>
        <v>132.75</v>
      </c>
      <c r="G70" s="42">
        <f t="shared" si="1"/>
        <v>3407.25</v>
      </c>
    </row>
    <row r="71" spans="1:7" ht="24.75" customHeight="1">
      <c r="A71" s="23"/>
      <c r="B71" s="17">
        <v>1</v>
      </c>
      <c r="C71" s="18"/>
      <c r="D71" s="24" t="s">
        <v>76</v>
      </c>
      <c r="E71" s="43">
        <f>3540*1</f>
        <v>3540</v>
      </c>
      <c r="F71" s="21">
        <f>663.75/5*1</f>
        <v>132.75</v>
      </c>
      <c r="G71" s="42">
        <f t="shared" si="1"/>
        <v>3407.25</v>
      </c>
    </row>
    <row r="72" spans="1:7" ht="24.75" customHeight="1">
      <c r="A72" s="23"/>
      <c r="B72" s="17">
        <v>1</v>
      </c>
      <c r="C72" s="18"/>
      <c r="D72" s="24" t="s">
        <v>77</v>
      </c>
      <c r="E72" s="43">
        <f>6513.6*1</f>
        <v>6513.6</v>
      </c>
      <c r="F72" s="21">
        <f>1221.3/5*1</f>
        <v>244.26</v>
      </c>
      <c r="G72" s="42">
        <f t="shared" si="1"/>
        <v>6269.34</v>
      </c>
    </row>
    <row r="73" spans="1:7" ht="24.75" customHeight="1">
      <c r="A73" s="23"/>
      <c r="B73" s="17">
        <v>1</v>
      </c>
      <c r="C73" s="18"/>
      <c r="D73" s="24" t="s">
        <v>77</v>
      </c>
      <c r="E73" s="43">
        <f>6513.6*1</f>
        <v>6513.6</v>
      </c>
      <c r="F73" s="21">
        <f>1221.3/5*1</f>
        <v>244.26</v>
      </c>
      <c r="G73" s="42">
        <f t="shared" si="1"/>
        <v>6269.34</v>
      </c>
    </row>
    <row r="74" spans="1:7" ht="24.75" customHeight="1">
      <c r="A74" s="23"/>
      <c r="B74" s="17">
        <v>1</v>
      </c>
      <c r="C74" s="18"/>
      <c r="D74" s="24" t="s">
        <v>77</v>
      </c>
      <c r="E74" s="43">
        <f>6513.6*1</f>
        <v>6513.6</v>
      </c>
      <c r="F74" s="21">
        <f>1221.3/5*1</f>
        <v>244.26</v>
      </c>
      <c r="G74" s="42">
        <f t="shared" si="1"/>
        <v>6269.34</v>
      </c>
    </row>
    <row r="75" spans="1:7" ht="24.75" customHeight="1">
      <c r="A75" s="23"/>
      <c r="B75" s="17">
        <v>1</v>
      </c>
      <c r="C75" s="18"/>
      <c r="D75" s="24" t="s">
        <v>77</v>
      </c>
      <c r="E75" s="43">
        <f>6513.6*1</f>
        <v>6513.6</v>
      </c>
      <c r="F75" s="21">
        <f>1221.3/5*1</f>
        <v>244.26</v>
      </c>
      <c r="G75" s="42">
        <f t="shared" si="1"/>
        <v>6269.34</v>
      </c>
    </row>
    <row r="76" spans="1:7" ht="24.75" customHeight="1">
      <c r="A76" s="23"/>
      <c r="B76" s="17">
        <v>1</v>
      </c>
      <c r="C76" s="18"/>
      <c r="D76" s="24" t="s">
        <v>77</v>
      </c>
      <c r="E76" s="43">
        <f>6513.6*1</f>
        <v>6513.6</v>
      </c>
      <c r="F76" s="21">
        <f>1221.3/5*1</f>
        <v>244.26</v>
      </c>
      <c r="G76" s="42">
        <f t="shared" si="1"/>
        <v>6269.34</v>
      </c>
    </row>
    <row r="77" spans="1:7" ht="24.75" customHeight="1">
      <c r="A77" s="23"/>
      <c r="B77" s="17">
        <v>1</v>
      </c>
      <c r="C77" s="18"/>
      <c r="D77" s="24" t="s">
        <v>78</v>
      </c>
      <c r="E77" s="43">
        <f aca="true" t="shared" si="4" ref="E77:E82">70785.84/6*1</f>
        <v>11797.64</v>
      </c>
      <c r="F77" s="21">
        <f aca="true" t="shared" si="5" ref="F77:F82">2654.469/6*1</f>
        <v>442.4115</v>
      </c>
      <c r="G77" s="42">
        <f t="shared" si="1"/>
        <v>11355.2285</v>
      </c>
    </row>
    <row r="78" spans="1:7" ht="24.75" customHeight="1">
      <c r="A78" s="23"/>
      <c r="B78" s="17">
        <v>1</v>
      </c>
      <c r="C78" s="18"/>
      <c r="D78" s="24" t="s">
        <v>78</v>
      </c>
      <c r="E78" s="43">
        <f t="shared" si="4"/>
        <v>11797.64</v>
      </c>
      <c r="F78" s="21">
        <f t="shared" si="5"/>
        <v>442.4115</v>
      </c>
      <c r="G78" s="42">
        <f t="shared" si="1"/>
        <v>11355.2285</v>
      </c>
    </row>
    <row r="79" spans="1:7" ht="24.75" customHeight="1">
      <c r="A79" s="23"/>
      <c r="B79" s="17">
        <v>1</v>
      </c>
      <c r="C79" s="18"/>
      <c r="D79" s="24" t="s">
        <v>78</v>
      </c>
      <c r="E79" s="43">
        <f t="shared" si="4"/>
        <v>11797.64</v>
      </c>
      <c r="F79" s="21">
        <f t="shared" si="5"/>
        <v>442.4115</v>
      </c>
      <c r="G79" s="42">
        <f t="shared" si="1"/>
        <v>11355.2285</v>
      </c>
    </row>
    <row r="80" spans="1:7" ht="24.75" customHeight="1">
      <c r="A80" s="23"/>
      <c r="B80" s="17">
        <v>1</v>
      </c>
      <c r="C80" s="18"/>
      <c r="D80" s="24" t="s">
        <v>78</v>
      </c>
      <c r="E80" s="43">
        <f t="shared" si="4"/>
        <v>11797.64</v>
      </c>
      <c r="F80" s="21">
        <f t="shared" si="5"/>
        <v>442.4115</v>
      </c>
      <c r="G80" s="42">
        <f t="shared" si="1"/>
        <v>11355.2285</v>
      </c>
    </row>
    <row r="81" spans="1:7" ht="24.75" customHeight="1">
      <c r="A81" s="23"/>
      <c r="B81" s="17">
        <v>1</v>
      </c>
      <c r="C81" s="18"/>
      <c r="D81" s="24" t="s">
        <v>78</v>
      </c>
      <c r="E81" s="43">
        <f t="shared" si="4"/>
        <v>11797.64</v>
      </c>
      <c r="F81" s="21">
        <f t="shared" si="5"/>
        <v>442.4115</v>
      </c>
      <c r="G81" s="42">
        <f t="shared" si="1"/>
        <v>11355.2285</v>
      </c>
    </row>
    <row r="82" spans="1:7" ht="24.75" customHeight="1">
      <c r="A82" s="23"/>
      <c r="B82" s="17">
        <v>1</v>
      </c>
      <c r="C82" s="18"/>
      <c r="D82" s="24" t="s">
        <v>78</v>
      </c>
      <c r="E82" s="43">
        <f t="shared" si="4"/>
        <v>11797.64</v>
      </c>
      <c r="F82" s="21">
        <f t="shared" si="5"/>
        <v>442.4115</v>
      </c>
      <c r="G82" s="42">
        <f t="shared" si="1"/>
        <v>11355.2285</v>
      </c>
    </row>
    <row r="83" spans="1:7" ht="24.75" customHeight="1">
      <c r="A83" s="23"/>
      <c r="B83" s="17">
        <v>1</v>
      </c>
      <c r="C83" s="18"/>
      <c r="D83" s="24" t="s">
        <v>79</v>
      </c>
      <c r="E83" s="43">
        <f>38083.32/5*1</f>
        <v>7616.664</v>
      </c>
      <c r="F83" s="21">
        <f>1428.1245/5*1</f>
        <v>285.62489999999997</v>
      </c>
      <c r="G83" s="42">
        <f t="shared" si="1"/>
        <v>7331.0391</v>
      </c>
    </row>
    <row r="84" spans="1:7" ht="24.75" customHeight="1">
      <c r="A84" s="23"/>
      <c r="B84" s="17">
        <v>1</v>
      </c>
      <c r="C84" s="18"/>
      <c r="D84" s="24" t="s">
        <v>79</v>
      </c>
      <c r="E84" s="43">
        <f>38083.32/5*1</f>
        <v>7616.664</v>
      </c>
      <c r="F84" s="21">
        <f>1428.1245/5*1</f>
        <v>285.62489999999997</v>
      </c>
      <c r="G84" s="42">
        <f t="shared" si="1"/>
        <v>7331.0391</v>
      </c>
    </row>
    <row r="85" spans="1:7" ht="24.75" customHeight="1">
      <c r="A85" s="23"/>
      <c r="B85" s="17">
        <v>1</v>
      </c>
      <c r="C85" s="18"/>
      <c r="D85" s="24" t="s">
        <v>79</v>
      </c>
      <c r="E85" s="43">
        <f>38083.32/5*1</f>
        <v>7616.664</v>
      </c>
      <c r="F85" s="21">
        <f>1428.1245/5*1</f>
        <v>285.62489999999997</v>
      </c>
      <c r="G85" s="42">
        <f t="shared" si="1"/>
        <v>7331.0391</v>
      </c>
    </row>
    <row r="86" spans="1:7" ht="24.75" customHeight="1">
      <c r="A86" s="23"/>
      <c r="B86" s="17">
        <v>1</v>
      </c>
      <c r="C86" s="18"/>
      <c r="D86" s="24" t="s">
        <v>79</v>
      </c>
      <c r="E86" s="43">
        <f>38083.32/5*1</f>
        <v>7616.664</v>
      </c>
      <c r="F86" s="21">
        <f>1428.1245/5*1</f>
        <v>285.62489999999997</v>
      </c>
      <c r="G86" s="42">
        <f t="shared" si="1"/>
        <v>7331.0391</v>
      </c>
    </row>
    <row r="87" spans="1:7" ht="24.75" customHeight="1">
      <c r="A87" s="23"/>
      <c r="B87" s="17">
        <v>1</v>
      </c>
      <c r="C87" s="18"/>
      <c r="D87" s="24" t="s">
        <v>79</v>
      </c>
      <c r="E87" s="43">
        <f>38083.32/5*1</f>
        <v>7616.664</v>
      </c>
      <c r="F87" s="21">
        <f>1428.1245/5*1</f>
        <v>285.62489999999997</v>
      </c>
      <c r="G87" s="42">
        <f t="shared" si="1"/>
        <v>7331.0391</v>
      </c>
    </row>
    <row r="88" spans="1:7" ht="24.75" customHeight="1">
      <c r="A88" s="23"/>
      <c r="B88" s="17">
        <v>1</v>
      </c>
      <c r="C88" s="18"/>
      <c r="D88" s="24" t="s">
        <v>80</v>
      </c>
      <c r="E88" s="43">
        <v>7203.9</v>
      </c>
      <c r="F88" s="21">
        <v>270.14624999999995</v>
      </c>
      <c r="G88" s="42">
        <f t="shared" si="1"/>
        <v>6933.75375</v>
      </c>
    </row>
    <row r="89" spans="1:7" ht="24.75" customHeight="1">
      <c r="A89" s="23"/>
      <c r="B89" s="17"/>
      <c r="C89" s="18"/>
      <c r="D89" s="25"/>
      <c r="E89" s="26"/>
      <c r="F89" s="27"/>
      <c r="G89" s="28"/>
    </row>
    <row r="90" spans="1:7" ht="24.75" customHeight="1">
      <c r="A90" s="23"/>
      <c r="B90" s="17"/>
      <c r="C90" s="18"/>
      <c r="D90" s="25"/>
      <c r="E90" s="26"/>
      <c r="F90" s="27"/>
      <c r="G90" s="28"/>
    </row>
    <row r="91" spans="1:7" ht="24.75" customHeight="1">
      <c r="A91" s="23"/>
      <c r="B91" s="17"/>
      <c r="C91" s="18"/>
      <c r="D91" s="25"/>
      <c r="E91" s="26"/>
      <c r="F91" s="27"/>
      <c r="G91" s="28"/>
    </row>
    <row r="92" spans="1:7" ht="24.75" customHeight="1">
      <c r="A92" s="23"/>
      <c r="B92" s="17"/>
      <c r="C92" s="18"/>
      <c r="D92" s="29" t="s">
        <v>97</v>
      </c>
      <c r="E92" s="30">
        <f>SUM(E54:E55)</f>
        <v>31679.743199999997</v>
      </c>
      <c r="F92" s="30">
        <f>SUM(F54:F55)</f>
        <v>11879.903699999997</v>
      </c>
      <c r="G92" s="33">
        <f>SUM(G54:G55)</f>
        <v>19799.839500000002</v>
      </c>
    </row>
    <row r="93" spans="1:7" ht="24.75" customHeight="1">
      <c r="A93" s="23"/>
      <c r="B93" s="17"/>
      <c r="C93" s="18"/>
      <c r="D93" s="29"/>
      <c r="E93" s="30"/>
      <c r="F93" s="30"/>
      <c r="G93" s="33"/>
    </row>
    <row r="94" spans="1:7" ht="24.75" customHeight="1">
      <c r="A94" s="23"/>
      <c r="B94" s="17"/>
      <c r="C94" s="18"/>
      <c r="D94" s="29" t="s">
        <v>108</v>
      </c>
      <c r="E94" s="26"/>
      <c r="F94" s="27"/>
      <c r="G94" s="28"/>
    </row>
    <row r="95" spans="1:7" ht="24.75" customHeight="1">
      <c r="A95" s="23">
        <v>14087</v>
      </c>
      <c r="B95" s="17">
        <v>1</v>
      </c>
      <c r="C95" s="18" t="s">
        <v>109</v>
      </c>
      <c r="D95" s="44" t="s">
        <v>36</v>
      </c>
      <c r="E95" s="43">
        <v>994.9996</v>
      </c>
      <c r="F95" s="21">
        <v>82.91663333333334</v>
      </c>
      <c r="G95" s="22">
        <v>912.0829666666666</v>
      </c>
    </row>
    <row r="96" spans="1:7" ht="24.75" customHeight="1">
      <c r="A96" s="23">
        <v>14086</v>
      </c>
      <c r="B96" s="17">
        <v>1</v>
      </c>
      <c r="C96" s="18" t="s">
        <v>109</v>
      </c>
      <c r="D96" s="44" t="s">
        <v>34</v>
      </c>
      <c r="E96" s="43">
        <v>3349.9964</v>
      </c>
      <c r="F96" s="21">
        <v>279.16636666666665</v>
      </c>
      <c r="G96" s="22">
        <v>3070.830033333333</v>
      </c>
    </row>
    <row r="97" spans="1:7" ht="24.75" customHeight="1">
      <c r="A97" s="23"/>
      <c r="B97" s="17"/>
      <c r="C97" s="18"/>
      <c r="D97" s="29" t="s">
        <v>97</v>
      </c>
      <c r="E97" s="45">
        <f>SUM(E95:E96)</f>
        <v>4344.996</v>
      </c>
      <c r="F97" s="45">
        <f>SUM(F95:F96)</f>
        <v>362.08299999999997</v>
      </c>
      <c r="G97" s="46">
        <f>SUM(G95:G96)</f>
        <v>3982.9129999999996</v>
      </c>
    </row>
    <row r="98" spans="1:7" ht="24.75" customHeight="1">
      <c r="A98" s="23"/>
      <c r="B98" s="17"/>
      <c r="C98" s="18"/>
      <c r="D98" s="44"/>
      <c r="E98" s="43"/>
      <c r="F98" s="21"/>
      <c r="G98" s="22"/>
    </row>
    <row r="99" spans="1:7" ht="24.75" customHeight="1">
      <c r="A99" s="23"/>
      <c r="B99" s="17"/>
      <c r="C99" s="18"/>
      <c r="D99" s="47" t="s">
        <v>110</v>
      </c>
      <c r="E99" s="43"/>
      <c r="F99" s="21"/>
      <c r="G99" s="22"/>
    </row>
    <row r="100" spans="1:7" ht="15">
      <c r="A100" s="23">
        <v>12908</v>
      </c>
      <c r="B100" s="17">
        <v>1</v>
      </c>
      <c r="C100" s="18" t="s">
        <v>111</v>
      </c>
      <c r="D100" s="25" t="s">
        <v>95</v>
      </c>
      <c r="E100" s="26">
        <f>995625/30*1</f>
        <v>33187.5</v>
      </c>
      <c r="F100" s="21">
        <f>373359.38/30*1</f>
        <v>12445.312666666667</v>
      </c>
      <c r="G100" s="22">
        <f>+E100-F100</f>
        <v>20742.187333333335</v>
      </c>
    </row>
    <row r="101" spans="1:7" ht="15">
      <c r="A101" s="23">
        <v>12912</v>
      </c>
      <c r="B101" s="17">
        <v>1</v>
      </c>
      <c r="C101" s="18" t="s">
        <v>111</v>
      </c>
      <c r="D101" s="25" t="s">
        <v>96</v>
      </c>
      <c r="E101" s="26">
        <f>995625/30*1</f>
        <v>33187.5</v>
      </c>
      <c r="F101" s="21">
        <f>373359.38/30*1</f>
        <v>12445.312666666667</v>
      </c>
      <c r="G101" s="22">
        <f>+E101-F101</f>
        <v>20742.187333333335</v>
      </c>
    </row>
    <row r="102" spans="1:7" ht="35.25" customHeight="1">
      <c r="A102" s="23">
        <v>12916</v>
      </c>
      <c r="B102" s="17">
        <v>1</v>
      </c>
      <c r="C102" s="18" t="s">
        <v>111</v>
      </c>
      <c r="D102" s="25" t="s">
        <v>43</v>
      </c>
      <c r="E102" s="26">
        <f>56404/20*1</f>
        <v>2820.2</v>
      </c>
      <c r="F102" s="27">
        <f>21151.5/20*1</f>
        <v>1057.575</v>
      </c>
      <c r="G102" s="28">
        <f>+E102-F102</f>
        <v>1762.6249999999998</v>
      </c>
    </row>
    <row r="103" spans="1:7" ht="24.75" customHeight="1">
      <c r="A103" s="23"/>
      <c r="B103" s="17"/>
      <c r="C103" s="18"/>
      <c r="D103" s="29" t="s">
        <v>97</v>
      </c>
      <c r="E103" s="30">
        <f>SUM(E100:E102)</f>
        <v>69195.2</v>
      </c>
      <c r="F103" s="30">
        <f>SUM(F100:F102)</f>
        <v>25948.200333333334</v>
      </c>
      <c r="G103" s="33">
        <f>SUM(G100:G102)</f>
        <v>43246.99966666667</v>
      </c>
    </row>
    <row r="104" spans="1:7" ht="24.75" customHeight="1">
      <c r="A104" s="23"/>
      <c r="B104" s="17"/>
      <c r="C104" s="18"/>
      <c r="D104" s="25"/>
      <c r="E104" s="26"/>
      <c r="F104" s="27"/>
      <c r="G104" s="28"/>
    </row>
    <row r="105" spans="1:7" ht="24.75" customHeight="1">
      <c r="A105" s="23"/>
      <c r="B105" s="17"/>
      <c r="C105" s="18"/>
      <c r="D105" s="29" t="s">
        <v>112</v>
      </c>
      <c r="E105" s="26"/>
      <c r="F105" s="27"/>
      <c r="G105" s="28"/>
    </row>
    <row r="106" spans="1:7" ht="24.75" customHeight="1">
      <c r="A106" s="23"/>
      <c r="B106" s="17">
        <v>1</v>
      </c>
      <c r="C106" s="18" t="s">
        <v>113</v>
      </c>
      <c r="D106" s="25" t="s">
        <v>52</v>
      </c>
      <c r="E106" s="26">
        <v>50523.894799999995</v>
      </c>
      <c r="F106" s="27">
        <v>18946.460549999993</v>
      </c>
      <c r="G106" s="28">
        <v>31577.434250000002</v>
      </c>
    </row>
    <row r="107" spans="1:7" ht="24.75" customHeight="1">
      <c r="A107" s="23"/>
      <c r="B107" s="17">
        <v>1</v>
      </c>
      <c r="C107" s="18" t="s">
        <v>113</v>
      </c>
      <c r="D107" s="48" t="s">
        <v>19</v>
      </c>
      <c r="E107" s="20">
        <f>32476.34/2*1</f>
        <v>16238.17</v>
      </c>
      <c r="F107" s="21">
        <f>12178.63/2*1</f>
        <v>6089.315</v>
      </c>
      <c r="G107" s="22">
        <f>+E107-F107</f>
        <v>10148.855</v>
      </c>
    </row>
    <row r="108" spans="1:7" ht="24.75" customHeight="1">
      <c r="A108" s="23"/>
      <c r="B108" s="17">
        <v>1</v>
      </c>
      <c r="C108" s="18" t="s">
        <v>113</v>
      </c>
      <c r="D108" s="48" t="s">
        <v>19</v>
      </c>
      <c r="E108" s="20">
        <f>32476.34/2*1</f>
        <v>16238.17</v>
      </c>
      <c r="F108" s="21">
        <f>12178.63/2*1</f>
        <v>6089.315</v>
      </c>
      <c r="G108" s="22">
        <f>+E108-F108</f>
        <v>10148.855</v>
      </c>
    </row>
    <row r="109" spans="1:7" ht="24.75" customHeight="1">
      <c r="A109" s="23"/>
      <c r="B109" s="17">
        <v>1</v>
      </c>
      <c r="C109" s="18" t="s">
        <v>113</v>
      </c>
      <c r="D109" s="48" t="s">
        <v>16</v>
      </c>
      <c r="E109" s="20">
        <f>43470.73/1*1</f>
        <v>43470.73</v>
      </c>
      <c r="F109" s="21">
        <f>16301.52/1*1</f>
        <v>16301.52</v>
      </c>
      <c r="G109" s="22">
        <v>27169.205</v>
      </c>
    </row>
    <row r="110" spans="1:7" ht="24.75" customHeight="1">
      <c r="A110" s="23"/>
      <c r="B110" s="17">
        <v>1</v>
      </c>
      <c r="C110" s="18" t="s">
        <v>113</v>
      </c>
      <c r="D110" s="25" t="s">
        <v>53</v>
      </c>
      <c r="E110" s="26">
        <v>2478</v>
      </c>
      <c r="F110" s="27">
        <v>929.25</v>
      </c>
      <c r="G110" s="28">
        <v>1548.75</v>
      </c>
    </row>
    <row r="111" spans="1:7" ht="24.75" customHeight="1">
      <c r="A111" s="23"/>
      <c r="B111" s="17">
        <v>1</v>
      </c>
      <c r="C111" s="18" t="s">
        <v>113</v>
      </c>
      <c r="D111" s="25" t="s">
        <v>50</v>
      </c>
      <c r="E111" s="26">
        <v>2808.3999999999996</v>
      </c>
      <c r="F111" s="27">
        <v>1053.1499999999999</v>
      </c>
      <c r="G111" s="28">
        <v>1755.2499999999998</v>
      </c>
    </row>
    <row r="112" spans="1:7" ht="32.25" customHeight="1">
      <c r="A112" s="23"/>
      <c r="B112" s="17">
        <v>1</v>
      </c>
      <c r="C112" s="18" t="s">
        <v>113</v>
      </c>
      <c r="D112" s="25" t="s">
        <v>49</v>
      </c>
      <c r="E112" s="26">
        <v>30822.060199999996</v>
      </c>
      <c r="F112" s="27">
        <v>11558.272575000003</v>
      </c>
      <c r="G112" s="28">
        <v>19263.787624999994</v>
      </c>
    </row>
    <row r="113" spans="1:7" ht="30.75" customHeight="1">
      <c r="A113" s="23"/>
      <c r="B113" s="17">
        <v>1</v>
      </c>
      <c r="C113" s="18" t="s">
        <v>113</v>
      </c>
      <c r="D113" s="25" t="s">
        <v>46</v>
      </c>
      <c r="E113" s="26">
        <v>53690</v>
      </c>
      <c r="F113" s="27">
        <v>20133.750000000004</v>
      </c>
      <c r="G113" s="28">
        <v>33556.25</v>
      </c>
    </row>
    <row r="114" spans="1:7" ht="24.75" customHeight="1">
      <c r="A114" s="23"/>
      <c r="B114" s="17">
        <v>1</v>
      </c>
      <c r="C114" s="18" t="s">
        <v>113</v>
      </c>
      <c r="D114" s="25" t="s">
        <v>45</v>
      </c>
      <c r="E114" s="26">
        <v>78812.2</v>
      </c>
      <c r="F114" s="27">
        <v>29554.575</v>
      </c>
      <c r="G114" s="28">
        <v>49257.625</v>
      </c>
    </row>
    <row r="115" spans="1:7" ht="24.75" customHeight="1">
      <c r="A115" s="23"/>
      <c r="B115" s="17">
        <v>1</v>
      </c>
      <c r="C115" s="18" t="s">
        <v>113</v>
      </c>
      <c r="D115" s="25" t="s">
        <v>47</v>
      </c>
      <c r="E115" s="26">
        <f>531000/5*1</f>
        <v>106200</v>
      </c>
      <c r="F115" s="27">
        <f>199125/5*1</f>
        <v>39825</v>
      </c>
      <c r="G115" s="28">
        <f>+E115-F115</f>
        <v>66375</v>
      </c>
    </row>
    <row r="116" spans="1:7" ht="24.75" customHeight="1">
      <c r="A116" s="23"/>
      <c r="B116" s="17">
        <v>1</v>
      </c>
      <c r="C116" s="18" t="s">
        <v>113</v>
      </c>
      <c r="D116" s="25" t="s">
        <v>47</v>
      </c>
      <c r="E116" s="26">
        <f>531000/5*1</f>
        <v>106200</v>
      </c>
      <c r="F116" s="27">
        <f>199125/5*1</f>
        <v>39825</v>
      </c>
      <c r="G116" s="28">
        <f>+E116-F116</f>
        <v>66375</v>
      </c>
    </row>
    <row r="117" spans="1:7" ht="24.75" customHeight="1">
      <c r="A117" s="23"/>
      <c r="B117" s="17">
        <v>1</v>
      </c>
      <c r="C117" s="18" t="s">
        <v>113</v>
      </c>
      <c r="D117" s="25" t="s">
        <v>47</v>
      </c>
      <c r="E117" s="26">
        <f>531000/5*1</f>
        <v>106200</v>
      </c>
      <c r="F117" s="27">
        <f>199125/5*1</f>
        <v>39825</v>
      </c>
      <c r="G117" s="28">
        <f>+E117-F117</f>
        <v>66375</v>
      </c>
    </row>
    <row r="118" spans="1:7" ht="24.75" customHeight="1">
      <c r="A118" s="23"/>
      <c r="B118" s="17">
        <v>1</v>
      </c>
      <c r="C118" s="18" t="s">
        <v>113</v>
      </c>
      <c r="D118" s="25" t="s">
        <v>47</v>
      </c>
      <c r="E118" s="26">
        <f>531000/5*1</f>
        <v>106200</v>
      </c>
      <c r="F118" s="27">
        <f>199125/5*1</f>
        <v>39825</v>
      </c>
      <c r="G118" s="28">
        <f>+E118-F118</f>
        <v>66375</v>
      </c>
    </row>
    <row r="119" spans="1:7" ht="24.75" customHeight="1">
      <c r="A119" s="23"/>
      <c r="B119" s="17">
        <v>1</v>
      </c>
      <c r="C119" s="18" t="s">
        <v>113</v>
      </c>
      <c r="D119" s="25" t="s">
        <v>47</v>
      </c>
      <c r="E119" s="26">
        <f>531000/5*1</f>
        <v>106200</v>
      </c>
      <c r="F119" s="27">
        <f>199125/5*1</f>
        <v>39825</v>
      </c>
      <c r="G119" s="28">
        <f>+E119-F119</f>
        <v>66375</v>
      </c>
    </row>
    <row r="120" spans="1:7" ht="24.75" customHeight="1">
      <c r="A120" s="23"/>
      <c r="B120" s="17">
        <v>1</v>
      </c>
      <c r="C120" s="18" t="s">
        <v>113</v>
      </c>
      <c r="D120" s="49" t="s">
        <v>63</v>
      </c>
      <c r="E120" s="26">
        <v>28328.189199999997</v>
      </c>
      <c r="F120" s="27">
        <v>6373.842569999998</v>
      </c>
      <c r="G120" s="28">
        <v>21954.34663</v>
      </c>
    </row>
    <row r="121" spans="1:7" ht="24.75" customHeight="1">
      <c r="A121" s="23"/>
      <c r="B121" s="17">
        <v>1</v>
      </c>
      <c r="C121" s="18" t="s">
        <v>113</v>
      </c>
      <c r="D121" s="25" t="s">
        <v>51</v>
      </c>
      <c r="E121" s="26">
        <f aca="true" t="shared" si="6" ref="E121:E130">96122.8/10*1</f>
        <v>9612.28</v>
      </c>
      <c r="F121" s="27">
        <f aca="true" t="shared" si="7" ref="F121:F130">36046.05/10*1</f>
        <v>3604.6050000000005</v>
      </c>
      <c r="G121" s="28">
        <f aca="true" t="shared" si="8" ref="G121:G140">+E121-F121</f>
        <v>6007.675</v>
      </c>
    </row>
    <row r="122" spans="1:7" ht="24.75" customHeight="1">
      <c r="A122" s="23"/>
      <c r="B122" s="17">
        <v>1</v>
      </c>
      <c r="C122" s="18" t="s">
        <v>113</v>
      </c>
      <c r="D122" s="25" t="s">
        <v>51</v>
      </c>
      <c r="E122" s="26">
        <f t="shared" si="6"/>
        <v>9612.28</v>
      </c>
      <c r="F122" s="27">
        <f t="shared" si="7"/>
        <v>3604.6050000000005</v>
      </c>
      <c r="G122" s="28">
        <f t="shared" si="8"/>
        <v>6007.675</v>
      </c>
    </row>
    <row r="123" spans="1:7" ht="24.75" customHeight="1">
      <c r="A123" s="23"/>
      <c r="B123" s="17">
        <v>1</v>
      </c>
      <c r="C123" s="18" t="s">
        <v>113</v>
      </c>
      <c r="D123" s="25" t="s">
        <v>51</v>
      </c>
      <c r="E123" s="26">
        <f t="shared" si="6"/>
        <v>9612.28</v>
      </c>
      <c r="F123" s="27">
        <f t="shared" si="7"/>
        <v>3604.6050000000005</v>
      </c>
      <c r="G123" s="28">
        <f t="shared" si="8"/>
        <v>6007.675</v>
      </c>
    </row>
    <row r="124" spans="1:7" ht="24.75" customHeight="1">
      <c r="A124" s="23"/>
      <c r="B124" s="17">
        <v>1</v>
      </c>
      <c r="C124" s="18" t="s">
        <v>113</v>
      </c>
      <c r="D124" s="25" t="s">
        <v>51</v>
      </c>
      <c r="E124" s="26">
        <f t="shared" si="6"/>
        <v>9612.28</v>
      </c>
      <c r="F124" s="27">
        <f t="shared" si="7"/>
        <v>3604.6050000000005</v>
      </c>
      <c r="G124" s="28">
        <f t="shared" si="8"/>
        <v>6007.675</v>
      </c>
    </row>
    <row r="125" spans="1:7" ht="24.75" customHeight="1">
      <c r="A125" s="23"/>
      <c r="B125" s="17">
        <v>1</v>
      </c>
      <c r="C125" s="18" t="s">
        <v>113</v>
      </c>
      <c r="D125" s="25" t="s">
        <v>51</v>
      </c>
      <c r="E125" s="26">
        <f t="shared" si="6"/>
        <v>9612.28</v>
      </c>
      <c r="F125" s="27">
        <f t="shared" si="7"/>
        <v>3604.6050000000005</v>
      </c>
      <c r="G125" s="28">
        <f t="shared" si="8"/>
        <v>6007.675</v>
      </c>
    </row>
    <row r="126" spans="1:7" ht="24.75" customHeight="1">
      <c r="A126" s="23"/>
      <c r="B126" s="17">
        <v>1</v>
      </c>
      <c r="C126" s="18" t="s">
        <v>113</v>
      </c>
      <c r="D126" s="25" t="s">
        <v>51</v>
      </c>
      <c r="E126" s="26">
        <f t="shared" si="6"/>
        <v>9612.28</v>
      </c>
      <c r="F126" s="27">
        <f t="shared" si="7"/>
        <v>3604.6050000000005</v>
      </c>
      <c r="G126" s="28">
        <f t="shared" si="8"/>
        <v>6007.675</v>
      </c>
    </row>
    <row r="127" spans="1:7" ht="24.75" customHeight="1">
      <c r="A127" s="23"/>
      <c r="B127" s="17">
        <v>1</v>
      </c>
      <c r="C127" s="18" t="s">
        <v>113</v>
      </c>
      <c r="D127" s="25" t="s">
        <v>51</v>
      </c>
      <c r="E127" s="26">
        <f t="shared" si="6"/>
        <v>9612.28</v>
      </c>
      <c r="F127" s="27">
        <f t="shared" si="7"/>
        <v>3604.6050000000005</v>
      </c>
      <c r="G127" s="28">
        <f t="shared" si="8"/>
        <v>6007.675</v>
      </c>
    </row>
    <row r="128" spans="1:7" ht="24.75" customHeight="1">
      <c r="A128" s="23"/>
      <c r="B128" s="17">
        <v>1</v>
      </c>
      <c r="C128" s="18" t="s">
        <v>113</v>
      </c>
      <c r="D128" s="25" t="s">
        <v>51</v>
      </c>
      <c r="E128" s="26">
        <f t="shared" si="6"/>
        <v>9612.28</v>
      </c>
      <c r="F128" s="27">
        <f t="shared" si="7"/>
        <v>3604.6050000000005</v>
      </c>
      <c r="G128" s="28">
        <f t="shared" si="8"/>
        <v>6007.675</v>
      </c>
    </row>
    <row r="129" spans="1:7" ht="24.75" customHeight="1">
      <c r="A129" s="23"/>
      <c r="B129" s="17">
        <v>1</v>
      </c>
      <c r="C129" s="18" t="s">
        <v>113</v>
      </c>
      <c r="D129" s="25" t="s">
        <v>51</v>
      </c>
      <c r="E129" s="26">
        <f t="shared" si="6"/>
        <v>9612.28</v>
      </c>
      <c r="F129" s="27">
        <f t="shared" si="7"/>
        <v>3604.6050000000005</v>
      </c>
      <c r="G129" s="28">
        <f t="shared" si="8"/>
        <v>6007.675</v>
      </c>
    </row>
    <row r="130" spans="1:7" ht="24.75" customHeight="1">
      <c r="A130" s="23"/>
      <c r="B130" s="17">
        <v>1</v>
      </c>
      <c r="C130" s="18" t="s">
        <v>113</v>
      </c>
      <c r="D130" s="25" t="s">
        <v>51</v>
      </c>
      <c r="E130" s="26">
        <f t="shared" si="6"/>
        <v>9612.28</v>
      </c>
      <c r="F130" s="27">
        <f t="shared" si="7"/>
        <v>3604.6050000000005</v>
      </c>
      <c r="G130" s="28">
        <f t="shared" si="8"/>
        <v>6007.675</v>
      </c>
    </row>
    <row r="131" spans="1:7" ht="15">
      <c r="A131" s="23"/>
      <c r="B131" s="17">
        <v>1</v>
      </c>
      <c r="C131" s="18"/>
      <c r="D131" s="25" t="s">
        <v>95</v>
      </c>
      <c r="E131" s="26">
        <f>995625/30*1</f>
        <v>33187.5</v>
      </c>
      <c r="F131" s="21">
        <f>373359.38/30*1</f>
        <v>12445.312666666667</v>
      </c>
      <c r="G131" s="22">
        <f t="shared" si="8"/>
        <v>20742.187333333335</v>
      </c>
    </row>
    <row r="132" spans="1:7" ht="15">
      <c r="A132" s="23"/>
      <c r="B132" s="17">
        <v>1</v>
      </c>
      <c r="C132" s="18" t="s">
        <v>114</v>
      </c>
      <c r="D132" s="25" t="s">
        <v>95</v>
      </c>
      <c r="E132" s="26">
        <f aca="true" t="shared" si="9" ref="E132:E140">995625/30*1</f>
        <v>33187.5</v>
      </c>
      <c r="F132" s="21">
        <f aca="true" t="shared" si="10" ref="F132:F140">373359.38/30*1</f>
        <v>12445.312666666667</v>
      </c>
      <c r="G132" s="22">
        <f t="shared" si="8"/>
        <v>20742.187333333335</v>
      </c>
    </row>
    <row r="133" spans="1:7" ht="15">
      <c r="A133" s="23"/>
      <c r="B133" s="17">
        <v>1</v>
      </c>
      <c r="C133" s="18" t="s">
        <v>114</v>
      </c>
      <c r="D133" s="25" t="s">
        <v>95</v>
      </c>
      <c r="E133" s="26">
        <f t="shared" si="9"/>
        <v>33187.5</v>
      </c>
      <c r="F133" s="21">
        <f t="shared" si="10"/>
        <v>12445.312666666667</v>
      </c>
      <c r="G133" s="22">
        <f t="shared" si="8"/>
        <v>20742.187333333335</v>
      </c>
    </row>
    <row r="134" spans="1:7" ht="15">
      <c r="A134" s="23"/>
      <c r="B134" s="17">
        <v>1</v>
      </c>
      <c r="C134" s="18" t="s">
        <v>114</v>
      </c>
      <c r="D134" s="25" t="s">
        <v>95</v>
      </c>
      <c r="E134" s="26">
        <f t="shared" si="9"/>
        <v>33187.5</v>
      </c>
      <c r="F134" s="21">
        <f t="shared" si="10"/>
        <v>12445.312666666667</v>
      </c>
      <c r="G134" s="22">
        <f t="shared" si="8"/>
        <v>20742.187333333335</v>
      </c>
    </row>
    <row r="135" spans="1:7" ht="15">
      <c r="A135" s="23"/>
      <c r="B135" s="17">
        <v>1</v>
      </c>
      <c r="C135" s="18" t="s">
        <v>114</v>
      </c>
      <c r="D135" s="25" t="s">
        <v>95</v>
      </c>
      <c r="E135" s="26">
        <f t="shared" si="9"/>
        <v>33187.5</v>
      </c>
      <c r="F135" s="21">
        <f t="shared" si="10"/>
        <v>12445.312666666667</v>
      </c>
      <c r="G135" s="22">
        <f t="shared" si="8"/>
        <v>20742.187333333335</v>
      </c>
    </row>
    <row r="136" spans="1:7" ht="15">
      <c r="A136" s="23"/>
      <c r="B136" s="17">
        <v>1</v>
      </c>
      <c r="C136" s="18" t="s">
        <v>114</v>
      </c>
      <c r="D136" s="25" t="s">
        <v>95</v>
      </c>
      <c r="E136" s="26">
        <f t="shared" si="9"/>
        <v>33187.5</v>
      </c>
      <c r="F136" s="21">
        <f t="shared" si="10"/>
        <v>12445.312666666667</v>
      </c>
      <c r="G136" s="22">
        <f t="shared" si="8"/>
        <v>20742.187333333335</v>
      </c>
    </row>
    <row r="137" spans="1:8" ht="15">
      <c r="A137" s="23"/>
      <c r="B137" s="17">
        <v>1</v>
      </c>
      <c r="C137" s="18" t="s">
        <v>114</v>
      </c>
      <c r="D137" s="25" t="s">
        <v>95</v>
      </c>
      <c r="E137" s="26">
        <f t="shared" si="9"/>
        <v>33187.5</v>
      </c>
      <c r="F137" s="21">
        <f t="shared" si="10"/>
        <v>12445.312666666667</v>
      </c>
      <c r="G137" s="22">
        <f t="shared" si="8"/>
        <v>20742.187333333335</v>
      </c>
      <c r="H137" s="8"/>
    </row>
    <row r="138" spans="1:7" ht="15">
      <c r="A138" s="23"/>
      <c r="B138" s="17">
        <v>1</v>
      </c>
      <c r="C138" s="18" t="s">
        <v>114</v>
      </c>
      <c r="D138" s="25" t="s">
        <v>95</v>
      </c>
      <c r="E138" s="26">
        <f t="shared" si="9"/>
        <v>33187.5</v>
      </c>
      <c r="F138" s="21">
        <f t="shared" si="10"/>
        <v>12445.312666666667</v>
      </c>
      <c r="G138" s="22">
        <f t="shared" si="8"/>
        <v>20742.187333333335</v>
      </c>
    </row>
    <row r="139" spans="1:8" ht="15">
      <c r="A139" s="23"/>
      <c r="B139" s="17">
        <v>1</v>
      </c>
      <c r="C139" s="18" t="s">
        <v>114</v>
      </c>
      <c r="D139" s="25" t="s">
        <v>95</v>
      </c>
      <c r="E139" s="26">
        <f t="shared" si="9"/>
        <v>33187.5</v>
      </c>
      <c r="F139" s="21">
        <f t="shared" si="10"/>
        <v>12445.312666666667</v>
      </c>
      <c r="G139" s="22">
        <f t="shared" si="8"/>
        <v>20742.187333333335</v>
      </c>
      <c r="H139" s="8"/>
    </row>
    <row r="140" spans="1:7" ht="15">
      <c r="A140" s="23"/>
      <c r="B140" s="17">
        <v>1</v>
      </c>
      <c r="C140" s="18" t="s">
        <v>114</v>
      </c>
      <c r="D140" s="25" t="s">
        <v>95</v>
      </c>
      <c r="E140" s="26">
        <f t="shared" si="9"/>
        <v>33187.5</v>
      </c>
      <c r="F140" s="21">
        <f t="shared" si="10"/>
        <v>12445.312666666667</v>
      </c>
      <c r="G140" s="22">
        <f t="shared" si="8"/>
        <v>20742.187333333335</v>
      </c>
    </row>
    <row r="141" spans="1:7" ht="15">
      <c r="A141" s="23"/>
      <c r="B141" s="17">
        <v>1</v>
      </c>
      <c r="C141" s="18"/>
      <c r="D141" s="25" t="s">
        <v>96</v>
      </c>
      <c r="E141" s="26">
        <f>995625/30*1</f>
        <v>33187.5</v>
      </c>
      <c r="F141" s="21">
        <f>373359.38/30*1</f>
        <v>12445.312666666667</v>
      </c>
      <c r="G141" s="22">
        <f>+E141-F141</f>
        <v>20742.187333333335</v>
      </c>
    </row>
    <row r="142" spans="1:7" ht="15">
      <c r="A142" s="23"/>
      <c r="B142" s="17">
        <v>1</v>
      </c>
      <c r="C142" s="18"/>
      <c r="D142" s="25" t="s">
        <v>96</v>
      </c>
      <c r="E142" s="26">
        <f>995625/30*1</f>
        <v>33187.5</v>
      </c>
      <c r="F142" s="21">
        <f>373359.38/30*1</f>
        <v>12445.312666666667</v>
      </c>
      <c r="G142" s="22">
        <f>+E142-F142</f>
        <v>20742.187333333335</v>
      </c>
    </row>
    <row r="143" spans="1:7" ht="15">
      <c r="A143" s="23"/>
      <c r="B143" s="17">
        <v>1</v>
      </c>
      <c r="C143" s="18"/>
      <c r="D143" s="25" t="s">
        <v>96</v>
      </c>
      <c r="E143" s="26">
        <f aca="true" t="shared" si="11" ref="E143:E150">995625/30*1</f>
        <v>33187.5</v>
      </c>
      <c r="F143" s="21">
        <f aca="true" t="shared" si="12" ref="F143:F150">373359.38/30*1</f>
        <v>12445.312666666667</v>
      </c>
      <c r="G143" s="22">
        <f aca="true" t="shared" si="13" ref="G143:G149">+E143-F143</f>
        <v>20742.187333333335</v>
      </c>
    </row>
    <row r="144" spans="1:7" ht="15">
      <c r="A144" s="23"/>
      <c r="B144" s="17">
        <v>1</v>
      </c>
      <c r="C144" s="18"/>
      <c r="D144" s="25" t="s">
        <v>96</v>
      </c>
      <c r="E144" s="26">
        <f t="shared" si="11"/>
        <v>33187.5</v>
      </c>
      <c r="F144" s="21">
        <f t="shared" si="12"/>
        <v>12445.312666666667</v>
      </c>
      <c r="G144" s="22">
        <f t="shared" si="13"/>
        <v>20742.187333333335</v>
      </c>
    </row>
    <row r="145" spans="1:7" ht="15">
      <c r="A145" s="23"/>
      <c r="B145" s="17">
        <v>1</v>
      </c>
      <c r="C145" s="18"/>
      <c r="D145" s="25" t="s">
        <v>96</v>
      </c>
      <c r="E145" s="26">
        <f t="shared" si="11"/>
        <v>33187.5</v>
      </c>
      <c r="F145" s="21">
        <f t="shared" si="12"/>
        <v>12445.312666666667</v>
      </c>
      <c r="G145" s="22">
        <f t="shared" si="13"/>
        <v>20742.187333333335</v>
      </c>
    </row>
    <row r="146" spans="1:7" ht="15">
      <c r="A146" s="23"/>
      <c r="B146" s="17">
        <v>1</v>
      </c>
      <c r="C146" s="18"/>
      <c r="D146" s="25" t="s">
        <v>96</v>
      </c>
      <c r="E146" s="26">
        <f t="shared" si="11"/>
        <v>33187.5</v>
      </c>
      <c r="F146" s="21">
        <f t="shared" si="12"/>
        <v>12445.312666666667</v>
      </c>
      <c r="G146" s="22">
        <f t="shared" si="13"/>
        <v>20742.187333333335</v>
      </c>
    </row>
    <row r="147" spans="1:7" ht="15">
      <c r="A147" s="23"/>
      <c r="B147" s="17">
        <v>1</v>
      </c>
      <c r="C147" s="18"/>
      <c r="D147" s="25" t="s">
        <v>96</v>
      </c>
      <c r="E147" s="26">
        <f t="shared" si="11"/>
        <v>33187.5</v>
      </c>
      <c r="F147" s="21">
        <f t="shared" si="12"/>
        <v>12445.312666666667</v>
      </c>
      <c r="G147" s="22">
        <f t="shared" si="13"/>
        <v>20742.187333333335</v>
      </c>
    </row>
    <row r="148" spans="1:7" ht="15">
      <c r="A148" s="23"/>
      <c r="B148" s="17">
        <v>1</v>
      </c>
      <c r="C148" s="18"/>
      <c r="D148" s="25" t="s">
        <v>96</v>
      </c>
      <c r="E148" s="26">
        <f t="shared" si="11"/>
        <v>33187.5</v>
      </c>
      <c r="F148" s="21">
        <f t="shared" si="12"/>
        <v>12445.312666666667</v>
      </c>
      <c r="G148" s="22">
        <f t="shared" si="13"/>
        <v>20742.187333333335</v>
      </c>
    </row>
    <row r="149" spans="1:7" ht="15">
      <c r="A149" s="23"/>
      <c r="B149" s="17">
        <v>1</v>
      </c>
      <c r="C149" s="18"/>
      <c r="D149" s="25" t="s">
        <v>96</v>
      </c>
      <c r="E149" s="26">
        <f t="shared" si="11"/>
        <v>33187.5</v>
      </c>
      <c r="F149" s="21">
        <f t="shared" si="12"/>
        <v>12445.312666666667</v>
      </c>
      <c r="G149" s="22">
        <f t="shared" si="13"/>
        <v>20742.187333333335</v>
      </c>
    </row>
    <row r="150" spans="1:7" ht="15">
      <c r="A150" s="23"/>
      <c r="B150" s="17">
        <v>1</v>
      </c>
      <c r="C150" s="18"/>
      <c r="D150" s="25" t="s">
        <v>96</v>
      </c>
      <c r="E150" s="26">
        <f t="shared" si="11"/>
        <v>33187.5</v>
      </c>
      <c r="F150" s="21">
        <f t="shared" si="12"/>
        <v>12445.312666666667</v>
      </c>
      <c r="G150" s="22">
        <f>+E150-F150</f>
        <v>20742.187333333335</v>
      </c>
    </row>
    <row r="151" spans="1:7" ht="30.75">
      <c r="A151" s="23"/>
      <c r="B151" s="17">
        <v>1</v>
      </c>
      <c r="C151" s="18"/>
      <c r="D151" s="25" t="s">
        <v>43</v>
      </c>
      <c r="E151" s="26">
        <f aca="true" t="shared" si="14" ref="E151:E156">56404/20*1</f>
        <v>2820.2</v>
      </c>
      <c r="F151" s="27">
        <f aca="true" t="shared" si="15" ref="F151:F156">21151.5/20*1</f>
        <v>1057.575</v>
      </c>
      <c r="G151" s="28">
        <f aca="true" t="shared" si="16" ref="G151:G156">+E151-F151</f>
        <v>1762.6249999999998</v>
      </c>
    </row>
    <row r="152" spans="1:7" ht="36" customHeight="1">
      <c r="A152" s="23"/>
      <c r="B152" s="17">
        <v>1</v>
      </c>
      <c r="C152" s="18"/>
      <c r="D152" s="25" t="s">
        <v>43</v>
      </c>
      <c r="E152" s="26">
        <f t="shared" si="14"/>
        <v>2820.2</v>
      </c>
      <c r="F152" s="27">
        <f t="shared" si="15"/>
        <v>1057.575</v>
      </c>
      <c r="G152" s="28">
        <f t="shared" si="16"/>
        <v>1762.6249999999998</v>
      </c>
    </row>
    <row r="153" spans="1:7" ht="36" customHeight="1">
      <c r="A153" s="23"/>
      <c r="B153" s="17">
        <v>1</v>
      </c>
      <c r="C153" s="18"/>
      <c r="D153" s="25" t="s">
        <v>43</v>
      </c>
      <c r="E153" s="26">
        <f t="shared" si="14"/>
        <v>2820.2</v>
      </c>
      <c r="F153" s="27">
        <f t="shared" si="15"/>
        <v>1057.575</v>
      </c>
      <c r="G153" s="28">
        <f t="shared" si="16"/>
        <v>1762.6249999999998</v>
      </c>
    </row>
    <row r="154" spans="1:7" ht="36" customHeight="1">
      <c r="A154" s="23"/>
      <c r="B154" s="17">
        <v>1</v>
      </c>
      <c r="C154" s="18"/>
      <c r="D154" s="25" t="s">
        <v>43</v>
      </c>
      <c r="E154" s="26">
        <f t="shared" si="14"/>
        <v>2820.2</v>
      </c>
      <c r="F154" s="27">
        <f t="shared" si="15"/>
        <v>1057.575</v>
      </c>
      <c r="G154" s="28">
        <f t="shared" si="16"/>
        <v>1762.6249999999998</v>
      </c>
    </row>
    <row r="155" spans="1:7" ht="36" customHeight="1">
      <c r="A155" s="23"/>
      <c r="B155" s="17">
        <v>1</v>
      </c>
      <c r="C155" s="18"/>
      <c r="D155" s="25" t="s">
        <v>43</v>
      </c>
      <c r="E155" s="26">
        <f t="shared" si="14"/>
        <v>2820.2</v>
      </c>
      <c r="F155" s="27">
        <f t="shared" si="15"/>
        <v>1057.575</v>
      </c>
      <c r="G155" s="28">
        <f t="shared" si="16"/>
        <v>1762.6249999999998</v>
      </c>
    </row>
    <row r="156" spans="1:7" ht="36" customHeight="1">
      <c r="A156" s="23"/>
      <c r="B156" s="17">
        <v>1</v>
      </c>
      <c r="C156" s="18"/>
      <c r="D156" s="25" t="s">
        <v>43</v>
      </c>
      <c r="E156" s="26">
        <f t="shared" si="14"/>
        <v>2820.2</v>
      </c>
      <c r="F156" s="27">
        <f t="shared" si="15"/>
        <v>1057.575</v>
      </c>
      <c r="G156" s="28">
        <f t="shared" si="16"/>
        <v>1762.6249999999998</v>
      </c>
    </row>
    <row r="157" spans="1:8" ht="36.75" customHeight="1">
      <c r="A157" s="23"/>
      <c r="B157" s="17">
        <v>1</v>
      </c>
      <c r="C157" s="18" t="s">
        <v>114</v>
      </c>
      <c r="D157" s="25" t="s">
        <v>43</v>
      </c>
      <c r="E157" s="26">
        <f>56404/20*1</f>
        <v>2820.2</v>
      </c>
      <c r="F157" s="27">
        <f>21151.5/20*1</f>
        <v>1057.575</v>
      </c>
      <c r="G157" s="28">
        <f>+E157-F157</f>
        <v>1762.6249999999998</v>
      </c>
      <c r="H157" s="8"/>
    </row>
    <row r="158" spans="1:8" ht="24.75" customHeight="1">
      <c r="A158" s="23"/>
      <c r="B158" s="17"/>
      <c r="C158" s="18"/>
      <c r="D158" s="29" t="s">
        <v>97</v>
      </c>
      <c r="E158" s="30">
        <f>SUM(E106:E157)</f>
        <v>1634024.0141999999</v>
      </c>
      <c r="F158" s="30">
        <f>SUM(F106:F157)</f>
        <v>608509.7790283334</v>
      </c>
      <c r="G158" s="33">
        <f>SUM(G106:G157)</f>
        <v>1025514.2301716666</v>
      </c>
      <c r="H158" s="8"/>
    </row>
    <row r="159" spans="1:8" ht="24.75" customHeight="1">
      <c r="A159" s="23"/>
      <c r="B159" s="17"/>
      <c r="C159" s="18"/>
      <c r="D159" s="29" t="s">
        <v>115</v>
      </c>
      <c r="E159" s="26"/>
      <c r="F159" s="27"/>
      <c r="G159" s="28"/>
      <c r="H159" s="8"/>
    </row>
    <row r="160" spans="1:7" ht="32.25" customHeight="1">
      <c r="A160" s="23"/>
      <c r="B160" s="17">
        <v>1</v>
      </c>
      <c r="C160" s="18" t="s">
        <v>116</v>
      </c>
      <c r="D160" s="36" t="s">
        <v>11</v>
      </c>
      <c r="E160" s="27">
        <v>13747</v>
      </c>
      <c r="F160" s="21">
        <v>3150.354166666667</v>
      </c>
      <c r="G160" s="22">
        <v>10596.645833333332</v>
      </c>
    </row>
    <row r="161" spans="1:7" ht="24.75" customHeight="1">
      <c r="A161" s="23"/>
      <c r="B161" s="17"/>
      <c r="C161" s="18"/>
      <c r="D161" s="29" t="s">
        <v>97</v>
      </c>
      <c r="E161" s="37">
        <f>+E160</f>
        <v>13747</v>
      </c>
      <c r="F161" s="37">
        <f>+F160</f>
        <v>3150.354166666667</v>
      </c>
      <c r="G161" s="38">
        <f>+G160</f>
        <v>10596.645833333332</v>
      </c>
    </row>
    <row r="162" spans="1:7" ht="24.75" customHeight="1">
      <c r="A162" s="23"/>
      <c r="B162" s="17"/>
      <c r="C162" s="18"/>
      <c r="D162" s="36"/>
      <c r="E162" s="27"/>
      <c r="F162" s="21"/>
      <c r="G162" s="22"/>
    </row>
    <row r="163" spans="1:7" ht="24.75" customHeight="1">
      <c r="A163" s="23"/>
      <c r="B163" s="17"/>
      <c r="C163" s="18"/>
      <c r="D163" s="36"/>
      <c r="E163" s="27"/>
      <c r="F163" s="21"/>
      <c r="G163" s="22"/>
    </row>
    <row r="164" spans="1:7" ht="24.75" customHeight="1">
      <c r="A164" s="23"/>
      <c r="B164" s="17"/>
      <c r="C164" s="18"/>
      <c r="D164" s="39" t="s">
        <v>117</v>
      </c>
      <c r="E164" s="27"/>
      <c r="F164" s="21"/>
      <c r="G164" s="22"/>
    </row>
    <row r="165" spans="1:7" ht="24.75" customHeight="1">
      <c r="A165" s="23"/>
      <c r="B165" s="17">
        <v>1</v>
      </c>
      <c r="C165" s="18" t="s">
        <v>118</v>
      </c>
      <c r="D165" s="24" t="s">
        <v>32</v>
      </c>
      <c r="E165" s="20">
        <v>1121</v>
      </c>
      <c r="F165" s="21">
        <v>23.354166666666668</v>
      </c>
      <c r="G165" s="22">
        <v>1097.6458333333333</v>
      </c>
    </row>
    <row r="166" spans="1:7" ht="33.75" customHeight="1">
      <c r="A166" s="23"/>
      <c r="B166" s="17">
        <v>1</v>
      </c>
      <c r="C166" s="18" t="s">
        <v>119</v>
      </c>
      <c r="D166" s="50" t="s">
        <v>60</v>
      </c>
      <c r="E166" s="51">
        <f>297360/3*1</f>
        <v>99120</v>
      </c>
      <c r="F166" s="27">
        <f>4956*1</f>
        <v>4956</v>
      </c>
      <c r="G166" s="28">
        <f>+E166-F166</f>
        <v>94164</v>
      </c>
    </row>
    <row r="167" spans="1:7" ht="24.75" customHeight="1">
      <c r="A167" s="23"/>
      <c r="B167" s="17"/>
      <c r="C167" s="18"/>
      <c r="D167" s="29" t="s">
        <v>97</v>
      </c>
      <c r="E167" s="52">
        <f>SUM(E165:E166)</f>
        <v>100241</v>
      </c>
      <c r="F167" s="52">
        <f>SUM(F165:F166)</f>
        <v>4979.354166666667</v>
      </c>
      <c r="G167" s="53">
        <f>SUM(G165:G166)</f>
        <v>95261.64583333333</v>
      </c>
    </row>
    <row r="168" spans="1:7" ht="24.75" customHeight="1">
      <c r="A168" s="23"/>
      <c r="B168" s="17"/>
      <c r="C168" s="18"/>
      <c r="D168" s="29"/>
      <c r="E168" s="52"/>
      <c r="F168" s="52"/>
      <c r="G168" s="53"/>
    </row>
    <row r="169" spans="1:7" ht="24.75" customHeight="1">
      <c r="A169" s="23"/>
      <c r="B169" s="17"/>
      <c r="C169" s="18"/>
      <c r="D169" s="54" t="s">
        <v>120</v>
      </c>
      <c r="E169" s="51"/>
      <c r="F169" s="27"/>
      <c r="G169" s="28"/>
    </row>
    <row r="170" spans="1:7" ht="35.25" customHeight="1">
      <c r="A170" s="23"/>
      <c r="B170" s="17">
        <v>1</v>
      </c>
      <c r="C170" s="18" t="s">
        <v>121</v>
      </c>
      <c r="D170" s="50" t="s">
        <v>60</v>
      </c>
      <c r="E170" s="51">
        <f>297360/3*1</f>
        <v>99120</v>
      </c>
      <c r="F170" s="27">
        <f>4956*1</f>
        <v>4956</v>
      </c>
      <c r="G170" s="28">
        <f>+E170-F170</f>
        <v>94164</v>
      </c>
    </row>
    <row r="171" spans="1:7" ht="24.75" customHeight="1">
      <c r="A171" s="23"/>
      <c r="B171" s="17"/>
      <c r="C171" s="18"/>
      <c r="D171" s="29" t="s">
        <v>97</v>
      </c>
      <c r="E171" s="52">
        <f>+E170</f>
        <v>99120</v>
      </c>
      <c r="F171" s="52">
        <f>+F170</f>
        <v>4956</v>
      </c>
      <c r="G171" s="53">
        <f>+G170</f>
        <v>94164</v>
      </c>
    </row>
    <row r="172" spans="1:7" ht="24.75" customHeight="1">
      <c r="A172" s="23"/>
      <c r="B172" s="17"/>
      <c r="C172" s="18"/>
      <c r="D172" s="50"/>
      <c r="E172" s="51"/>
      <c r="F172" s="27"/>
      <c r="G172" s="28"/>
    </row>
    <row r="173" spans="1:7" ht="24.75" customHeight="1">
      <c r="A173" s="23"/>
      <c r="B173" s="17"/>
      <c r="C173" s="18"/>
      <c r="D173" s="54" t="s">
        <v>122</v>
      </c>
      <c r="E173" s="51"/>
      <c r="F173" s="27"/>
      <c r="G173" s="28"/>
    </row>
    <row r="174" spans="1:7" ht="15">
      <c r="A174" s="23">
        <v>12905</v>
      </c>
      <c r="B174" s="17">
        <v>1</v>
      </c>
      <c r="C174" s="18" t="s">
        <v>123</v>
      </c>
      <c r="D174" s="25" t="s">
        <v>95</v>
      </c>
      <c r="E174" s="26">
        <f aca="true" t="shared" si="17" ref="E174:E179">995625/30*1</f>
        <v>33187.5</v>
      </c>
      <c r="F174" s="21">
        <f aca="true" t="shared" si="18" ref="F174:F179">373359.38/30*1</f>
        <v>12445.312666666667</v>
      </c>
      <c r="G174" s="22">
        <f aca="true" t="shared" si="19" ref="G174:G179">+E174-F174</f>
        <v>20742.187333333335</v>
      </c>
    </row>
    <row r="175" spans="1:7" ht="15">
      <c r="A175" s="23">
        <v>12906</v>
      </c>
      <c r="B175" s="17">
        <v>1</v>
      </c>
      <c r="C175" s="18" t="s">
        <v>123</v>
      </c>
      <c r="D175" s="25" t="s">
        <v>95</v>
      </c>
      <c r="E175" s="26">
        <f t="shared" si="17"/>
        <v>33187.5</v>
      </c>
      <c r="F175" s="21">
        <f t="shared" si="18"/>
        <v>12445.312666666667</v>
      </c>
      <c r="G175" s="22">
        <f t="shared" si="19"/>
        <v>20742.187333333335</v>
      </c>
    </row>
    <row r="176" spans="1:7" ht="15">
      <c r="A176" s="23">
        <v>12907</v>
      </c>
      <c r="B176" s="17">
        <v>1</v>
      </c>
      <c r="C176" s="18" t="s">
        <v>123</v>
      </c>
      <c r="D176" s="25" t="s">
        <v>95</v>
      </c>
      <c r="E176" s="26">
        <f t="shared" si="17"/>
        <v>33187.5</v>
      </c>
      <c r="F176" s="21">
        <f t="shared" si="18"/>
        <v>12445.312666666667</v>
      </c>
      <c r="G176" s="22">
        <f t="shared" si="19"/>
        <v>20742.187333333335</v>
      </c>
    </row>
    <row r="177" spans="1:7" ht="15">
      <c r="A177" s="23">
        <v>12909</v>
      </c>
      <c r="B177" s="17">
        <v>1</v>
      </c>
      <c r="C177" s="18"/>
      <c r="D177" s="25" t="s">
        <v>96</v>
      </c>
      <c r="E177" s="26">
        <f t="shared" si="17"/>
        <v>33187.5</v>
      </c>
      <c r="F177" s="21">
        <f t="shared" si="18"/>
        <v>12445.312666666667</v>
      </c>
      <c r="G177" s="22">
        <f t="shared" si="19"/>
        <v>20742.187333333335</v>
      </c>
    </row>
    <row r="178" spans="1:7" ht="15">
      <c r="A178" s="23">
        <v>12910</v>
      </c>
      <c r="B178" s="17">
        <v>1</v>
      </c>
      <c r="C178" s="18"/>
      <c r="D178" s="25" t="s">
        <v>96</v>
      </c>
      <c r="E178" s="26">
        <f t="shared" si="17"/>
        <v>33187.5</v>
      </c>
      <c r="F178" s="21">
        <f t="shared" si="18"/>
        <v>12445.312666666667</v>
      </c>
      <c r="G178" s="22">
        <f t="shared" si="19"/>
        <v>20742.187333333335</v>
      </c>
    </row>
    <row r="179" spans="1:7" ht="15">
      <c r="A179" s="23">
        <v>12911</v>
      </c>
      <c r="B179" s="17">
        <v>1</v>
      </c>
      <c r="C179" s="18"/>
      <c r="D179" s="25" t="s">
        <v>96</v>
      </c>
      <c r="E179" s="26">
        <f t="shared" si="17"/>
        <v>33187.5</v>
      </c>
      <c r="F179" s="21">
        <f t="shared" si="18"/>
        <v>12445.312666666667</v>
      </c>
      <c r="G179" s="22">
        <f t="shared" si="19"/>
        <v>20742.187333333335</v>
      </c>
    </row>
    <row r="180" spans="1:7" ht="34.5" customHeight="1">
      <c r="A180" s="23">
        <v>12913</v>
      </c>
      <c r="B180" s="17">
        <v>1</v>
      </c>
      <c r="C180" s="18" t="s">
        <v>123</v>
      </c>
      <c r="D180" s="25" t="s">
        <v>43</v>
      </c>
      <c r="E180" s="26">
        <f>56404/20*1</f>
        <v>2820.2</v>
      </c>
      <c r="F180" s="27">
        <f>21151.5/20*1</f>
        <v>1057.575</v>
      </c>
      <c r="G180" s="28">
        <f>+E180-F180</f>
        <v>1762.6249999999998</v>
      </c>
    </row>
    <row r="181" spans="1:7" ht="37.5" customHeight="1">
      <c r="A181" s="23">
        <v>12914</v>
      </c>
      <c r="B181" s="17">
        <v>1</v>
      </c>
      <c r="C181" s="18" t="s">
        <v>123</v>
      </c>
      <c r="D181" s="25" t="s">
        <v>43</v>
      </c>
      <c r="E181" s="26">
        <f>56404/20*1</f>
        <v>2820.2</v>
      </c>
      <c r="F181" s="27">
        <f>21151.5/20*1</f>
        <v>1057.575</v>
      </c>
      <c r="G181" s="28">
        <f>+E181-F181</f>
        <v>1762.6249999999998</v>
      </c>
    </row>
    <row r="182" spans="1:7" ht="36.75" customHeight="1">
      <c r="A182" s="23">
        <v>12915</v>
      </c>
      <c r="B182" s="17">
        <v>1</v>
      </c>
      <c r="C182" s="18" t="s">
        <v>123</v>
      </c>
      <c r="D182" s="25" t="s">
        <v>43</v>
      </c>
      <c r="E182" s="26">
        <f>56404/20*1</f>
        <v>2820.2</v>
      </c>
      <c r="F182" s="27">
        <f>21151.5/20*1</f>
        <v>1057.575</v>
      </c>
      <c r="G182" s="28">
        <f>+E182-F182</f>
        <v>1762.6249999999998</v>
      </c>
    </row>
    <row r="183" spans="1:7" ht="24.75" customHeight="1">
      <c r="A183" s="23"/>
      <c r="B183" s="17"/>
      <c r="C183" s="18"/>
      <c r="D183" s="29" t="s">
        <v>97</v>
      </c>
      <c r="E183" s="30">
        <f>SUM(E174:E182)</f>
        <v>207585.60000000003</v>
      </c>
      <c r="F183" s="30">
        <f>SUM(F174:F182)</f>
        <v>77844.601</v>
      </c>
      <c r="G183" s="33">
        <f>SUM(G174:G182)</f>
        <v>129740.99900000001</v>
      </c>
    </row>
    <row r="184" spans="1:7" ht="24.75" customHeight="1">
      <c r="A184" s="23"/>
      <c r="B184" s="17"/>
      <c r="C184" s="18"/>
      <c r="D184" s="29"/>
      <c r="E184" s="30"/>
      <c r="F184" s="30"/>
      <c r="G184" s="33"/>
    </row>
    <row r="185" spans="1:7" ht="24.75" customHeight="1">
      <c r="A185" s="23"/>
      <c r="B185" s="17"/>
      <c r="C185" s="18"/>
      <c r="D185" s="29" t="s">
        <v>124</v>
      </c>
      <c r="E185" s="26"/>
      <c r="F185" s="27"/>
      <c r="G185" s="28"/>
    </row>
    <row r="186" spans="1:7" ht="24.75" customHeight="1">
      <c r="A186" s="23"/>
      <c r="B186" s="17">
        <v>1</v>
      </c>
      <c r="C186" s="18" t="s">
        <v>124</v>
      </c>
      <c r="D186" s="25" t="s">
        <v>38</v>
      </c>
      <c r="E186" s="26">
        <v>185537.43</v>
      </c>
      <c r="F186" s="27">
        <v>42518.99437500001</v>
      </c>
      <c r="G186" s="28">
        <v>143018.43562499998</v>
      </c>
    </row>
    <row r="187" spans="1:7" ht="24.75" customHeight="1">
      <c r="A187" s="23"/>
      <c r="B187" s="17"/>
      <c r="C187" s="18"/>
      <c r="D187" s="29" t="s">
        <v>97</v>
      </c>
      <c r="E187" s="30">
        <f>+E186</f>
        <v>185537.43</v>
      </c>
      <c r="F187" s="30">
        <f>+F186</f>
        <v>42518.99437500001</v>
      </c>
      <c r="G187" s="33">
        <f>+G186</f>
        <v>143018.43562499998</v>
      </c>
    </row>
    <row r="188" spans="1:7" ht="24.75" customHeight="1">
      <c r="A188" s="23"/>
      <c r="B188" s="17"/>
      <c r="C188" s="18"/>
      <c r="D188" s="29"/>
      <c r="E188" s="30"/>
      <c r="F188" s="30"/>
      <c r="G188" s="33"/>
    </row>
    <row r="189" spans="1:7" ht="24.75" customHeight="1">
      <c r="A189" s="23"/>
      <c r="B189" s="17"/>
      <c r="C189" s="18"/>
      <c r="D189" s="29" t="s">
        <v>125</v>
      </c>
      <c r="E189" s="26"/>
      <c r="F189" s="27"/>
      <c r="G189" s="28"/>
    </row>
    <row r="190" spans="1:7" ht="24.75" customHeight="1">
      <c r="A190" s="23"/>
      <c r="B190" s="17">
        <v>1</v>
      </c>
      <c r="C190" s="18" t="s">
        <v>126</v>
      </c>
      <c r="D190" s="25" t="s">
        <v>13</v>
      </c>
      <c r="E190" s="27">
        <v>6675.26</v>
      </c>
      <c r="F190" s="21">
        <v>1529.7470833333332</v>
      </c>
      <c r="G190" s="22">
        <v>5145.512916666667</v>
      </c>
    </row>
    <row r="191" spans="1:7" ht="24.75" customHeight="1">
      <c r="A191" s="23"/>
      <c r="B191" s="17">
        <v>1</v>
      </c>
      <c r="C191" s="18"/>
      <c r="D191" s="40" t="s">
        <v>65</v>
      </c>
      <c r="E191" s="41">
        <v>9600</v>
      </c>
      <c r="F191" s="21">
        <v>1320</v>
      </c>
      <c r="G191" s="55">
        <f>+E191-F191</f>
        <v>8280</v>
      </c>
    </row>
    <row r="192" spans="1:7" ht="24.75" customHeight="1">
      <c r="A192" s="23"/>
      <c r="B192" s="17"/>
      <c r="C192" s="18"/>
      <c r="D192" s="29" t="s">
        <v>97</v>
      </c>
      <c r="E192" s="38">
        <f>+E190+E191</f>
        <v>16275.26</v>
      </c>
      <c r="F192" s="38">
        <f>+F190+F191</f>
        <v>2849.747083333333</v>
      </c>
      <c r="G192" s="38">
        <f>+G190+G191</f>
        <v>13425.512916666667</v>
      </c>
    </row>
    <row r="193" spans="1:7" ht="24.75" customHeight="1">
      <c r="A193" s="23"/>
      <c r="B193" s="17"/>
      <c r="C193" s="18"/>
      <c r="D193" s="25"/>
      <c r="E193" s="27"/>
      <c r="F193" s="21"/>
      <c r="G193" s="22"/>
    </row>
    <row r="194" spans="1:7" ht="24.75" customHeight="1">
      <c r="A194" s="23"/>
      <c r="B194" s="17"/>
      <c r="C194" s="18"/>
      <c r="D194" s="29" t="s">
        <v>127</v>
      </c>
      <c r="E194" s="27"/>
      <c r="F194" s="21"/>
      <c r="G194" s="22"/>
    </row>
    <row r="195" spans="1:7" ht="15">
      <c r="A195" s="23"/>
      <c r="B195" s="17">
        <v>1</v>
      </c>
      <c r="C195" s="18" t="s">
        <v>128</v>
      </c>
      <c r="D195" s="25" t="s">
        <v>41</v>
      </c>
      <c r="E195" s="26">
        <v>3298.1</v>
      </c>
      <c r="F195" s="27">
        <v>755.8145833333333</v>
      </c>
      <c r="G195" s="28">
        <v>2542.2854166666666</v>
      </c>
    </row>
    <row r="196" spans="1:7" ht="33.75" customHeight="1">
      <c r="A196" s="23"/>
      <c r="B196" s="17">
        <v>1</v>
      </c>
      <c r="C196" s="18"/>
      <c r="D196" s="24" t="s">
        <v>71</v>
      </c>
      <c r="E196" s="43">
        <v>5605</v>
      </c>
      <c r="F196" s="21">
        <v>770.6875</v>
      </c>
      <c r="G196" s="55">
        <f>+E196-F196</f>
        <v>4834.3125</v>
      </c>
    </row>
    <row r="197" spans="1:7" ht="24.75" customHeight="1">
      <c r="A197" s="23"/>
      <c r="B197" s="17"/>
      <c r="C197" s="18"/>
      <c r="D197" s="29" t="s">
        <v>97</v>
      </c>
      <c r="E197" s="30">
        <f>+E195+E196</f>
        <v>8903.1</v>
      </c>
      <c r="F197" s="30">
        <f>+F195+F196</f>
        <v>1526.5020833333333</v>
      </c>
      <c r="G197" s="33">
        <f>+G195+G196</f>
        <v>7376.597916666667</v>
      </c>
    </row>
    <row r="198" spans="1:7" ht="24.75" customHeight="1">
      <c r="A198" s="23"/>
      <c r="B198" s="17"/>
      <c r="C198" s="18"/>
      <c r="D198" s="29"/>
      <c r="E198" s="30"/>
      <c r="F198" s="30"/>
      <c r="G198" s="33"/>
    </row>
    <row r="199" spans="1:7" ht="24.75" customHeight="1">
      <c r="A199" s="23"/>
      <c r="B199" s="17"/>
      <c r="C199" s="18"/>
      <c r="D199" s="29" t="s">
        <v>129</v>
      </c>
      <c r="E199" s="26"/>
      <c r="F199" s="27"/>
      <c r="G199" s="28"/>
    </row>
    <row r="200" spans="1:7" ht="24.75" customHeight="1">
      <c r="A200" s="23">
        <v>12963</v>
      </c>
      <c r="B200" s="17">
        <v>1</v>
      </c>
      <c r="C200" s="18" t="s">
        <v>130</v>
      </c>
      <c r="D200" s="24" t="s">
        <v>28</v>
      </c>
      <c r="E200" s="20">
        <f>23521.1288/4*1</f>
        <v>5880.2822</v>
      </c>
      <c r="F200" s="21">
        <f>2450.11758333333/4*1</f>
        <v>612.5293958333325</v>
      </c>
      <c r="G200" s="22">
        <f aca="true" t="shared" si="20" ref="G200:G228">+E200-F200</f>
        <v>5267.752804166667</v>
      </c>
    </row>
    <row r="201" spans="1:7" ht="24.75" customHeight="1">
      <c r="A201" s="23">
        <v>12964</v>
      </c>
      <c r="B201" s="17">
        <v>1</v>
      </c>
      <c r="C201" s="18" t="s">
        <v>130</v>
      </c>
      <c r="D201" s="24" t="s">
        <v>28</v>
      </c>
      <c r="E201" s="20">
        <f>23521.1288/4*1</f>
        <v>5880.2822</v>
      </c>
      <c r="F201" s="21">
        <f>2450.11758333333/4*1</f>
        <v>612.5293958333325</v>
      </c>
      <c r="G201" s="22">
        <f t="shared" si="20"/>
        <v>5267.752804166667</v>
      </c>
    </row>
    <row r="202" spans="1:7" ht="24.75" customHeight="1">
      <c r="A202" s="23">
        <v>12965</v>
      </c>
      <c r="B202" s="17">
        <v>1</v>
      </c>
      <c r="C202" s="18" t="s">
        <v>130</v>
      </c>
      <c r="D202" s="24" t="s">
        <v>28</v>
      </c>
      <c r="E202" s="20">
        <f>23521.1288/4*1</f>
        <v>5880.2822</v>
      </c>
      <c r="F202" s="21">
        <f>2450.11758333333/4*1</f>
        <v>612.5293958333325</v>
      </c>
      <c r="G202" s="22">
        <f t="shared" si="20"/>
        <v>5267.752804166667</v>
      </c>
    </row>
    <row r="203" spans="1:7" ht="24.75" customHeight="1">
      <c r="A203" s="23">
        <v>12966</v>
      </c>
      <c r="B203" s="17">
        <v>1</v>
      </c>
      <c r="C203" s="18" t="s">
        <v>130</v>
      </c>
      <c r="D203" s="24" t="s">
        <v>28</v>
      </c>
      <c r="E203" s="20">
        <f>23521.1288/4*1</f>
        <v>5880.2822</v>
      </c>
      <c r="F203" s="21">
        <f>2450.11758333333/4*1</f>
        <v>612.5293958333325</v>
      </c>
      <c r="G203" s="22">
        <f t="shared" si="20"/>
        <v>5267.752804166667</v>
      </c>
    </row>
    <row r="204" spans="1:7" ht="24.75" customHeight="1">
      <c r="A204" s="23">
        <v>12671</v>
      </c>
      <c r="B204" s="17">
        <v>1</v>
      </c>
      <c r="C204" s="18"/>
      <c r="D204" s="24" t="s">
        <v>67</v>
      </c>
      <c r="E204" s="43">
        <v>4633.505999999999</v>
      </c>
      <c r="F204" s="21">
        <v>289.59412499999996</v>
      </c>
      <c r="G204" s="55">
        <f>+E204-F204</f>
        <v>4343.911875</v>
      </c>
    </row>
    <row r="205" spans="1:7" ht="24.75" customHeight="1">
      <c r="A205" s="23"/>
      <c r="B205" s="17">
        <v>1</v>
      </c>
      <c r="C205" s="18"/>
      <c r="D205" s="40" t="s">
        <v>64</v>
      </c>
      <c r="E205" s="41">
        <f>148113.6/2*1</f>
        <v>74056.8</v>
      </c>
      <c r="F205" s="21">
        <f>9257.1/2*1</f>
        <v>4628.55</v>
      </c>
      <c r="G205" s="55">
        <f>+E205-F205</f>
        <v>69428.25</v>
      </c>
    </row>
    <row r="206" spans="1:7" ht="24.75" customHeight="1">
      <c r="A206" s="23">
        <v>12973</v>
      </c>
      <c r="B206" s="17">
        <v>1</v>
      </c>
      <c r="C206" s="18" t="s">
        <v>130</v>
      </c>
      <c r="D206" s="24" t="s">
        <v>22</v>
      </c>
      <c r="E206" s="20">
        <f>42870.0372/2*1</f>
        <v>21435.0186</v>
      </c>
      <c r="F206" s="21">
        <f>4465.628875/2*1</f>
        <v>2232.8144375</v>
      </c>
      <c r="G206" s="22">
        <f t="shared" si="20"/>
        <v>19202.2041625</v>
      </c>
    </row>
    <row r="207" spans="1:7" ht="24.75" customHeight="1">
      <c r="A207" s="23">
        <v>12929</v>
      </c>
      <c r="B207" s="17">
        <v>1</v>
      </c>
      <c r="C207" s="18" t="s">
        <v>130</v>
      </c>
      <c r="D207" s="24" t="s">
        <v>20</v>
      </c>
      <c r="E207" s="20">
        <f>49100.27/3*1</f>
        <v>16366.756666666666</v>
      </c>
      <c r="F207" s="21">
        <f>5114.61/3*1</f>
        <v>1704.87</v>
      </c>
      <c r="G207" s="22">
        <f t="shared" si="20"/>
        <v>14661.886666666665</v>
      </c>
    </row>
    <row r="208" spans="1:7" ht="24.75" customHeight="1">
      <c r="A208" s="23">
        <v>12930</v>
      </c>
      <c r="B208" s="17">
        <v>1</v>
      </c>
      <c r="C208" s="18" t="s">
        <v>130</v>
      </c>
      <c r="D208" s="24" t="s">
        <v>20</v>
      </c>
      <c r="E208" s="20">
        <f>49100.27/3*1</f>
        <v>16366.756666666666</v>
      </c>
      <c r="F208" s="21">
        <f>5114.61/3*1</f>
        <v>1704.87</v>
      </c>
      <c r="G208" s="22">
        <f t="shared" si="20"/>
        <v>14661.886666666665</v>
      </c>
    </row>
    <row r="209" spans="1:7" ht="24.75" customHeight="1">
      <c r="A209" s="23">
        <v>12972</v>
      </c>
      <c r="B209" s="17">
        <v>1</v>
      </c>
      <c r="C209" s="18" t="s">
        <v>130</v>
      </c>
      <c r="D209" s="24" t="s">
        <v>21</v>
      </c>
      <c r="E209" s="20">
        <f>32787.5979999999/2*1</f>
        <v>16393.79899999995</v>
      </c>
      <c r="F209" s="21">
        <f>3415.37479166667/2*1</f>
        <v>1707.687395833335</v>
      </c>
      <c r="G209" s="22">
        <f t="shared" si="20"/>
        <v>14686.111604166617</v>
      </c>
    </row>
    <row r="210" spans="1:7" ht="34.5" customHeight="1">
      <c r="A210" s="23">
        <v>12975</v>
      </c>
      <c r="B210" s="17">
        <v>1</v>
      </c>
      <c r="C210" s="18" t="s">
        <v>130</v>
      </c>
      <c r="D210" s="25" t="s">
        <v>56</v>
      </c>
      <c r="E210" s="26">
        <f>58881.056/2*1</f>
        <v>29440.528</v>
      </c>
      <c r="F210" s="27">
        <f>6133.44333333333/2*1</f>
        <v>3066.721666666665</v>
      </c>
      <c r="G210" s="28">
        <f t="shared" si="20"/>
        <v>26373.806333333334</v>
      </c>
    </row>
    <row r="211" spans="1:7" ht="34.5" customHeight="1">
      <c r="A211" s="23">
        <v>12978</v>
      </c>
      <c r="B211" s="17">
        <v>1</v>
      </c>
      <c r="C211" s="18"/>
      <c r="D211" s="24" t="s">
        <v>37</v>
      </c>
      <c r="E211" s="43">
        <v>10612.33</v>
      </c>
      <c r="F211" s="21">
        <v>663.270625</v>
      </c>
      <c r="G211" s="55">
        <f>+E211-F211</f>
        <v>9949.059375</v>
      </c>
    </row>
    <row r="212" spans="1:7" ht="34.5" customHeight="1">
      <c r="A212" s="23">
        <v>12924</v>
      </c>
      <c r="B212" s="17">
        <v>1</v>
      </c>
      <c r="C212" s="18"/>
      <c r="D212" s="25" t="s">
        <v>54</v>
      </c>
      <c r="E212" s="26">
        <f>56630.56/8*1</f>
        <v>7078.82</v>
      </c>
      <c r="F212" s="27">
        <f>737.375*1</f>
        <v>737.375</v>
      </c>
      <c r="G212" s="28">
        <f t="shared" si="20"/>
        <v>6341.445</v>
      </c>
    </row>
    <row r="213" spans="1:7" ht="34.5" customHeight="1">
      <c r="A213" s="23">
        <v>12925</v>
      </c>
      <c r="B213" s="17">
        <v>1</v>
      </c>
      <c r="C213" s="18"/>
      <c r="D213" s="25" t="s">
        <v>54</v>
      </c>
      <c r="E213" s="26">
        <f>56630.56/8*1</f>
        <v>7078.82</v>
      </c>
      <c r="F213" s="27">
        <f>737.375*1</f>
        <v>737.375</v>
      </c>
      <c r="G213" s="28">
        <f>+E213-F213</f>
        <v>6341.445</v>
      </c>
    </row>
    <row r="214" spans="1:7" ht="34.5" customHeight="1">
      <c r="A214" s="23">
        <v>12926</v>
      </c>
      <c r="B214" s="17">
        <v>1</v>
      </c>
      <c r="C214" s="18"/>
      <c r="D214" s="25" t="s">
        <v>54</v>
      </c>
      <c r="E214" s="26">
        <f>56630.56/8*1</f>
        <v>7078.82</v>
      </c>
      <c r="F214" s="27">
        <f>737.375*1</f>
        <v>737.375</v>
      </c>
      <c r="G214" s="28">
        <f>+E214-F214</f>
        <v>6341.445</v>
      </c>
    </row>
    <row r="215" spans="1:7" ht="34.5" customHeight="1">
      <c r="A215" s="23">
        <v>12927</v>
      </c>
      <c r="B215" s="17">
        <v>1</v>
      </c>
      <c r="C215" s="18"/>
      <c r="D215" s="25" t="s">
        <v>54</v>
      </c>
      <c r="E215" s="26">
        <f>56630.56/8*1</f>
        <v>7078.82</v>
      </c>
      <c r="F215" s="27">
        <f>737.375*1</f>
        <v>737.375</v>
      </c>
      <c r="G215" s="28">
        <f>+E215-F215</f>
        <v>6341.445</v>
      </c>
    </row>
    <row r="216" spans="1:7" ht="34.5" customHeight="1">
      <c r="A216" s="23">
        <v>12928</v>
      </c>
      <c r="B216" s="17">
        <v>1</v>
      </c>
      <c r="C216" s="18"/>
      <c r="D216" s="25" t="s">
        <v>54</v>
      </c>
      <c r="E216" s="26">
        <f>56630.56/8*1</f>
        <v>7078.82</v>
      </c>
      <c r="F216" s="27">
        <f>737.375*1</f>
        <v>737.375</v>
      </c>
      <c r="G216" s="28">
        <f>+E216-F216</f>
        <v>6341.445</v>
      </c>
    </row>
    <row r="217" spans="1:7" ht="33.75" customHeight="1">
      <c r="A217" s="23">
        <v>12923</v>
      </c>
      <c r="B217" s="17">
        <v>1</v>
      </c>
      <c r="C217" s="18" t="s">
        <v>130</v>
      </c>
      <c r="D217" s="25" t="s">
        <v>103</v>
      </c>
      <c r="E217" s="26">
        <f>158022.3/6*1</f>
        <v>26337.05</v>
      </c>
      <c r="F217" s="27">
        <f>16460.66/6*1</f>
        <v>2743.443333333333</v>
      </c>
      <c r="G217" s="28">
        <f t="shared" si="20"/>
        <v>23593.606666666667</v>
      </c>
    </row>
    <row r="218" spans="1:7" ht="32.25" customHeight="1">
      <c r="A218" s="23">
        <v>12920</v>
      </c>
      <c r="B218" s="17">
        <v>1</v>
      </c>
      <c r="C218" s="18" t="s">
        <v>130</v>
      </c>
      <c r="D218" s="25" t="s">
        <v>103</v>
      </c>
      <c r="E218" s="26">
        <f>158022.3/6*1</f>
        <v>26337.05</v>
      </c>
      <c r="F218" s="27">
        <f>16460.66/6*1</f>
        <v>2743.443333333333</v>
      </c>
      <c r="G218" s="28">
        <f t="shared" si="20"/>
        <v>23593.606666666667</v>
      </c>
    </row>
    <row r="219" spans="1:7" ht="32.25" customHeight="1">
      <c r="A219" s="23">
        <v>12921</v>
      </c>
      <c r="B219" s="17">
        <v>1</v>
      </c>
      <c r="C219" s="18" t="s">
        <v>130</v>
      </c>
      <c r="D219" s="25" t="s">
        <v>103</v>
      </c>
      <c r="E219" s="26">
        <f>158022.3/6*1</f>
        <v>26337.05</v>
      </c>
      <c r="F219" s="27">
        <f>16460.66/6*1</f>
        <v>2743.443333333333</v>
      </c>
      <c r="G219" s="28">
        <f t="shared" si="20"/>
        <v>23593.606666666667</v>
      </c>
    </row>
    <row r="220" spans="1:7" ht="33" customHeight="1">
      <c r="A220" s="23">
        <v>12922</v>
      </c>
      <c r="B220" s="17">
        <v>1</v>
      </c>
      <c r="C220" s="18" t="s">
        <v>130</v>
      </c>
      <c r="D220" s="25" t="s">
        <v>103</v>
      </c>
      <c r="E220" s="26">
        <f>158022.3/6*1</f>
        <v>26337.05</v>
      </c>
      <c r="F220" s="27">
        <f>16460.66/6*1</f>
        <v>2743.443333333333</v>
      </c>
      <c r="G220" s="28">
        <f t="shared" si="20"/>
        <v>23593.606666666667</v>
      </c>
    </row>
    <row r="221" spans="1:7" ht="33" customHeight="1">
      <c r="A221" s="23">
        <v>12971</v>
      </c>
      <c r="B221" s="17">
        <v>1</v>
      </c>
      <c r="C221" s="18"/>
      <c r="D221" s="24" t="s">
        <v>68</v>
      </c>
      <c r="E221" s="43">
        <f>15894.6/2*1</f>
        <v>7947.3</v>
      </c>
      <c r="F221" s="21">
        <f>993.4125/2*1</f>
        <v>496.70625</v>
      </c>
      <c r="G221" s="55">
        <f>+E221-F221</f>
        <v>7450.59375</v>
      </c>
    </row>
    <row r="222" spans="1:7" ht="24.75" customHeight="1">
      <c r="A222" s="23">
        <v>12981</v>
      </c>
      <c r="B222" s="17">
        <v>1</v>
      </c>
      <c r="C222" s="18" t="s">
        <v>130</v>
      </c>
      <c r="D222" s="24" t="s">
        <v>24</v>
      </c>
      <c r="E222" s="20">
        <f>36816/5*1</f>
        <v>7363.2</v>
      </c>
      <c r="F222" s="21">
        <f>767*1</f>
        <v>767</v>
      </c>
      <c r="G222" s="22">
        <f t="shared" si="20"/>
        <v>6596.2</v>
      </c>
    </row>
    <row r="223" spans="1:7" ht="24.75" customHeight="1">
      <c r="A223" s="23">
        <v>12982</v>
      </c>
      <c r="B223" s="17">
        <v>1</v>
      </c>
      <c r="C223" s="18" t="s">
        <v>130</v>
      </c>
      <c r="D223" s="24" t="s">
        <v>24</v>
      </c>
      <c r="E223" s="20">
        <f>36816/5*1</f>
        <v>7363.2</v>
      </c>
      <c r="F223" s="21">
        <f>767*1</f>
        <v>767</v>
      </c>
      <c r="G223" s="22">
        <f t="shared" si="20"/>
        <v>6596.2</v>
      </c>
    </row>
    <row r="224" spans="1:7" ht="24.75" customHeight="1">
      <c r="A224" s="23">
        <v>12983</v>
      </c>
      <c r="B224" s="17">
        <v>1</v>
      </c>
      <c r="C224" s="18" t="s">
        <v>130</v>
      </c>
      <c r="D224" s="24" t="s">
        <v>24</v>
      </c>
      <c r="E224" s="20">
        <f>36816/5*1</f>
        <v>7363.2</v>
      </c>
      <c r="F224" s="21">
        <f>767*1</f>
        <v>767</v>
      </c>
      <c r="G224" s="22">
        <f t="shared" si="20"/>
        <v>6596.2</v>
      </c>
    </row>
    <row r="225" spans="1:7" ht="33" customHeight="1">
      <c r="A225" s="23">
        <v>12967</v>
      </c>
      <c r="B225" s="17">
        <v>1</v>
      </c>
      <c r="C225" s="18" t="s">
        <v>130</v>
      </c>
      <c r="D225" s="25" t="s">
        <v>43</v>
      </c>
      <c r="E225" s="26">
        <f>56404/20*1</f>
        <v>2820.2</v>
      </c>
      <c r="F225" s="27">
        <f>21151.5/20*1</f>
        <v>1057.575</v>
      </c>
      <c r="G225" s="28">
        <f t="shared" si="20"/>
        <v>1762.6249999999998</v>
      </c>
    </row>
    <row r="226" spans="1:7" ht="34.5" customHeight="1">
      <c r="A226" s="23">
        <v>12968</v>
      </c>
      <c r="B226" s="17">
        <v>1</v>
      </c>
      <c r="C226" s="18" t="s">
        <v>130</v>
      </c>
      <c r="D226" s="25" t="s">
        <v>43</v>
      </c>
      <c r="E226" s="26">
        <f>56404/20*1</f>
        <v>2820.2</v>
      </c>
      <c r="F226" s="27">
        <f>21151.5/20*1</f>
        <v>1057.575</v>
      </c>
      <c r="G226" s="28">
        <f t="shared" si="20"/>
        <v>1762.6249999999998</v>
      </c>
    </row>
    <row r="227" spans="1:7" ht="34.5" customHeight="1">
      <c r="A227" s="23">
        <v>12969</v>
      </c>
      <c r="B227" s="17">
        <v>1</v>
      </c>
      <c r="C227" s="18" t="s">
        <v>130</v>
      </c>
      <c r="D227" s="25" t="s">
        <v>43</v>
      </c>
      <c r="E227" s="26">
        <f>56404/20*1</f>
        <v>2820.2</v>
      </c>
      <c r="F227" s="27">
        <f>21151.5/20*1</f>
        <v>1057.575</v>
      </c>
      <c r="G227" s="28">
        <f t="shared" si="20"/>
        <v>1762.6249999999998</v>
      </c>
    </row>
    <row r="228" spans="1:7" ht="34.5" customHeight="1">
      <c r="A228" s="23">
        <v>12970</v>
      </c>
      <c r="B228" s="17">
        <v>1</v>
      </c>
      <c r="C228" s="18" t="s">
        <v>130</v>
      </c>
      <c r="D228" s="25" t="s">
        <v>43</v>
      </c>
      <c r="E228" s="26">
        <f>56404/20*1</f>
        <v>2820.2</v>
      </c>
      <c r="F228" s="27">
        <f>21151.5/20*1</f>
        <v>1057.575</v>
      </c>
      <c r="G228" s="28">
        <f t="shared" si="20"/>
        <v>1762.6249999999998</v>
      </c>
    </row>
    <row r="229" spans="1:7" ht="24.75" customHeight="1">
      <c r="A229" s="23"/>
      <c r="B229" s="17"/>
      <c r="C229" s="18"/>
      <c r="D229" s="29" t="s">
        <v>97</v>
      </c>
      <c r="E229" s="30">
        <f>SUM(E200:E228)</f>
        <v>394886.6237333333</v>
      </c>
      <c r="F229" s="30">
        <f>SUM(F200:F228)</f>
        <v>40137.15041666665</v>
      </c>
      <c r="G229" s="33">
        <f>SUM(G200:G228)</f>
        <v>354749.4733166667</v>
      </c>
    </row>
    <row r="230" spans="1:7" ht="24.75" customHeight="1">
      <c r="A230" s="23"/>
      <c r="B230" s="17"/>
      <c r="C230" s="18"/>
      <c r="D230" s="25"/>
      <c r="E230" s="30"/>
      <c r="F230" s="30"/>
      <c r="G230" s="33"/>
    </row>
    <row r="231" spans="1:7" ht="24.75" customHeight="1">
      <c r="A231" s="23"/>
      <c r="B231" s="17"/>
      <c r="C231" s="18"/>
      <c r="D231" s="29" t="s">
        <v>131</v>
      </c>
      <c r="E231" s="30"/>
      <c r="F231" s="30"/>
      <c r="G231" s="33"/>
    </row>
    <row r="232" spans="1:7" ht="34.5" customHeight="1">
      <c r="A232" s="23"/>
      <c r="B232" s="17">
        <v>1</v>
      </c>
      <c r="C232" s="18" t="s">
        <v>132</v>
      </c>
      <c r="D232" s="50" t="s">
        <v>60</v>
      </c>
      <c r="E232" s="51">
        <f>297360/3*1</f>
        <v>99120</v>
      </c>
      <c r="F232" s="27">
        <f>4956*1</f>
        <v>4956</v>
      </c>
      <c r="G232" s="28">
        <f>+E232-F232</f>
        <v>94164</v>
      </c>
    </row>
    <row r="233" spans="1:7" ht="24.75" customHeight="1">
      <c r="A233" s="23"/>
      <c r="B233" s="17"/>
      <c r="C233" s="18"/>
      <c r="D233" s="29" t="s">
        <v>97</v>
      </c>
      <c r="E233" s="52">
        <f>+E232</f>
        <v>99120</v>
      </c>
      <c r="F233" s="52">
        <f>+F232</f>
        <v>4956</v>
      </c>
      <c r="G233" s="53">
        <f>+G232</f>
        <v>94164</v>
      </c>
    </row>
    <row r="234" spans="1:7" ht="24.75" customHeight="1">
      <c r="A234" s="23"/>
      <c r="B234" s="17"/>
      <c r="C234" s="18"/>
      <c r="D234" s="29"/>
      <c r="E234" s="52"/>
      <c r="F234" s="52"/>
      <c r="G234" s="53"/>
    </row>
    <row r="235" spans="1:7" ht="24.75" customHeight="1">
      <c r="A235" s="23"/>
      <c r="B235" s="17"/>
      <c r="C235" s="18"/>
      <c r="D235" s="54" t="s">
        <v>133</v>
      </c>
      <c r="E235" s="52"/>
      <c r="F235" s="52"/>
      <c r="G235" s="53"/>
    </row>
    <row r="236" spans="1:7" ht="24.75" customHeight="1">
      <c r="A236" s="23"/>
      <c r="B236" s="17">
        <v>1</v>
      </c>
      <c r="C236" s="18" t="s">
        <v>134</v>
      </c>
      <c r="D236" s="77" t="s">
        <v>87</v>
      </c>
      <c r="E236" s="56">
        <v>104672.55</v>
      </c>
      <c r="F236" s="27">
        <v>9158.848124999999</v>
      </c>
      <c r="G236" s="28">
        <v>95513.701875</v>
      </c>
    </row>
    <row r="237" spans="1:7" ht="24.75" customHeight="1">
      <c r="A237" s="23"/>
      <c r="B237" s="17"/>
      <c r="C237" s="18"/>
      <c r="D237" s="29" t="s">
        <v>97</v>
      </c>
      <c r="E237" s="30">
        <f>SUM(E236:E236)</f>
        <v>104672.55</v>
      </c>
      <c r="F237" s="30">
        <f>SUM(F236:F236)</f>
        <v>9158.848124999999</v>
      </c>
      <c r="G237" s="33">
        <f>SUM(G236:G236)</f>
        <v>95513.701875</v>
      </c>
    </row>
    <row r="238" spans="1:7" ht="24.75" customHeight="1">
      <c r="A238" s="23"/>
      <c r="B238" s="17"/>
      <c r="C238" s="18"/>
      <c r="D238" s="50"/>
      <c r="E238" s="51"/>
      <c r="F238" s="27"/>
      <c r="G238" s="28"/>
    </row>
    <row r="239" spans="1:7" ht="24.75" customHeight="1">
      <c r="A239" s="23"/>
      <c r="B239" s="17"/>
      <c r="C239" s="18"/>
      <c r="D239" s="54" t="s">
        <v>135</v>
      </c>
      <c r="E239" s="51"/>
      <c r="F239" s="27"/>
      <c r="G239" s="28"/>
    </row>
    <row r="240" spans="1:7" ht="24.75" customHeight="1">
      <c r="A240" s="23"/>
      <c r="B240" s="17">
        <v>1</v>
      </c>
      <c r="C240" s="18" t="s">
        <v>136</v>
      </c>
      <c r="D240" s="25" t="s">
        <v>57</v>
      </c>
      <c r="E240" s="26">
        <v>8234.04</v>
      </c>
      <c r="F240" s="27">
        <v>171.54250000000002</v>
      </c>
      <c r="G240" s="28">
        <v>8062.497500000001</v>
      </c>
    </row>
    <row r="241" spans="1:7" ht="24.75" customHeight="1">
      <c r="A241" s="23"/>
      <c r="B241" s="17">
        <v>1</v>
      </c>
      <c r="C241" s="18" t="s">
        <v>136</v>
      </c>
      <c r="D241" s="25" t="s">
        <v>59</v>
      </c>
      <c r="E241" s="26">
        <v>8234.04</v>
      </c>
      <c r="F241" s="27">
        <v>171.54250000000002</v>
      </c>
      <c r="G241" s="28">
        <v>8062.497500000001</v>
      </c>
    </row>
    <row r="242" spans="1:7" ht="35.25" customHeight="1">
      <c r="A242" s="23">
        <v>12910</v>
      </c>
      <c r="B242" s="17">
        <v>1</v>
      </c>
      <c r="C242" s="18" t="s">
        <v>136</v>
      </c>
      <c r="D242" s="36" t="s">
        <v>9</v>
      </c>
      <c r="E242" s="27">
        <v>14702.8</v>
      </c>
      <c r="F242" s="21">
        <v>3369.391666666667</v>
      </c>
      <c r="G242" s="22">
        <v>11333.408333333333</v>
      </c>
    </row>
    <row r="243" spans="1:7" ht="24.75" customHeight="1">
      <c r="A243" s="14"/>
      <c r="B243" s="17"/>
      <c r="C243" s="18"/>
      <c r="D243" s="29" t="s">
        <v>97</v>
      </c>
      <c r="E243" s="37">
        <f>SUM(E240:E242)</f>
        <v>31170.88</v>
      </c>
      <c r="F243" s="37">
        <f>SUM(F240:F242)</f>
        <v>3712.476666666667</v>
      </c>
      <c r="G243" s="38">
        <f>SUM(G240:G242)</f>
        <v>27458.403333333335</v>
      </c>
    </row>
    <row r="244" spans="1:7" ht="24.75" customHeight="1">
      <c r="A244" s="57"/>
      <c r="B244" s="58"/>
      <c r="C244" s="59"/>
      <c r="D244" s="60"/>
      <c r="E244" s="61"/>
      <c r="F244" s="61"/>
      <c r="G244" s="62"/>
    </row>
    <row r="245" spans="1:7" ht="24.75" customHeight="1">
      <c r="A245" s="57"/>
      <c r="B245" s="58"/>
      <c r="C245" s="59"/>
      <c r="D245" s="54" t="s">
        <v>137</v>
      </c>
      <c r="E245" s="61"/>
      <c r="F245" s="61"/>
      <c r="G245" s="63"/>
    </row>
    <row r="246" spans="1:7" ht="24.75" customHeight="1">
      <c r="A246" s="57"/>
      <c r="B246" s="58">
        <v>1</v>
      </c>
      <c r="C246" s="59"/>
      <c r="D246" s="24" t="s">
        <v>69</v>
      </c>
      <c r="E246" s="43">
        <f>5605*1</f>
        <v>5605</v>
      </c>
      <c r="F246" s="21">
        <f>1541.375/2*1</f>
        <v>770.6875</v>
      </c>
      <c r="G246" s="55">
        <f>+E246-F246</f>
        <v>4834.3125</v>
      </c>
    </row>
    <row r="247" spans="1:7" ht="24.75" customHeight="1">
      <c r="A247" s="57"/>
      <c r="B247" s="58">
        <v>1</v>
      </c>
      <c r="C247" s="59"/>
      <c r="D247" s="24" t="s">
        <v>69</v>
      </c>
      <c r="E247" s="43">
        <f>5605*1</f>
        <v>5605</v>
      </c>
      <c r="F247" s="21">
        <f>1541.375/2*1</f>
        <v>770.6875</v>
      </c>
      <c r="G247" s="55">
        <f>+E247-F247</f>
        <v>4834.3125</v>
      </c>
    </row>
    <row r="248" spans="1:7" ht="24.75" customHeight="1">
      <c r="A248" s="57"/>
      <c r="B248" s="58">
        <v>1</v>
      </c>
      <c r="C248" s="59"/>
      <c r="D248" s="24" t="s">
        <v>72</v>
      </c>
      <c r="E248" s="43">
        <v>5723</v>
      </c>
      <c r="F248" s="21">
        <v>572.3000000000001</v>
      </c>
      <c r="G248" s="55">
        <f>+E248-F248</f>
        <v>5150.7</v>
      </c>
    </row>
    <row r="249" spans="1:7" ht="24.75" customHeight="1">
      <c r="A249" s="57"/>
      <c r="B249" s="58"/>
      <c r="C249" s="59"/>
      <c r="D249" s="29" t="s">
        <v>97</v>
      </c>
      <c r="E249" s="61">
        <f>SUM(E246:E248)</f>
        <v>16933</v>
      </c>
      <c r="F249" s="61">
        <f>SUM(F246:F248)</f>
        <v>2113.675</v>
      </c>
      <c r="G249" s="61">
        <f>SUM(G246:G248)</f>
        <v>14819.325</v>
      </c>
    </row>
    <row r="250" spans="1:8" ht="24.75" customHeight="1" thickBot="1">
      <c r="A250" s="64"/>
      <c r="B250" s="65"/>
      <c r="C250" s="66"/>
      <c r="D250" s="67"/>
      <c r="E250" s="68"/>
      <c r="F250" s="69"/>
      <c r="G250" s="70"/>
      <c r="H250" s="4"/>
    </row>
    <row r="251" spans="2:8" ht="25.5" customHeight="1" thickBot="1">
      <c r="B251" s="71"/>
      <c r="C251" s="71"/>
      <c r="D251" s="72" t="s">
        <v>82</v>
      </c>
      <c r="E251" s="73">
        <f>+E16+E20+E47+E51+E92+E97+E103+E158+E161+E167+E171+E183+E187+E192+E197+E229+E233+E237+E243</f>
        <v>3330782.4503999995</v>
      </c>
      <c r="F251" s="74">
        <f>+F16+F20+F47+F51+F92+F97+F103+F158+F161+F167+F171+F183+F187+F192+F197+F229+F233+F237+F243</f>
        <v>889134.8756241667</v>
      </c>
      <c r="G251" s="75">
        <f>+G16+G20+G47+G51+G92+G97+G103+G158+G161+G167+G171+G183+G187+G192+G197+G229+G233+G237+G243</f>
        <v>2441647.569775833</v>
      </c>
      <c r="H251" s="4"/>
    </row>
    <row r="252" spans="2:8" ht="14.25">
      <c r="B252" s="3"/>
      <c r="C252" s="3"/>
      <c r="H252" s="4"/>
    </row>
    <row r="253" spans="2:7" ht="14.25">
      <c r="B253" s="3"/>
      <c r="C253" s="3"/>
      <c r="G253" s="4"/>
    </row>
    <row r="254" spans="2:7" ht="14.25">
      <c r="B254" s="3"/>
      <c r="C254" s="3"/>
      <c r="G254" s="4"/>
    </row>
    <row r="255" spans="2:3" ht="14.25">
      <c r="B255" s="3"/>
      <c r="C255" s="3"/>
    </row>
    <row r="256" spans="2:3" ht="14.25">
      <c r="B256" s="3"/>
      <c r="C256" s="3"/>
    </row>
    <row r="257" spans="2:3" ht="14.25">
      <c r="B257" s="3"/>
      <c r="C257" s="3"/>
    </row>
    <row r="258" spans="2:3" ht="14.25">
      <c r="B258" s="3"/>
      <c r="C258" s="3"/>
    </row>
  </sheetData>
  <sheetProtection/>
  <mergeCells count="5">
    <mergeCell ref="B1:G1"/>
    <mergeCell ref="B2:G2"/>
    <mergeCell ref="B3:G3"/>
    <mergeCell ref="B4:G4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cfebriel</dc:creator>
  <cp:keywords/>
  <dc:description/>
  <cp:lastModifiedBy>jose</cp:lastModifiedBy>
  <cp:lastPrinted>2016-02-25T16:18:57Z</cp:lastPrinted>
  <dcterms:created xsi:type="dcterms:W3CDTF">2016-01-27T19:06:27Z</dcterms:created>
  <dcterms:modified xsi:type="dcterms:W3CDTF">2016-02-25T20:20:55Z</dcterms:modified>
  <cp:category/>
  <cp:version/>
  <cp:contentType/>
  <cp:contentStatus/>
</cp:coreProperties>
</file>